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4460BCAC-1014-409A-9B65-FEEE287AB40D}" xr6:coauthVersionLast="36" xr6:coauthVersionMax="36" xr10:uidLastSave="{00000000-0000-0000-0000-000000000000}"/>
  <bookViews>
    <workbookView xWindow="0" yWindow="0" windowWidth="28800" windowHeight="11505" tabRatio="594" activeTab="1" xr2:uid="{2048C323-E498-485D-8D27-ECE5AD6F5DF3}"/>
  </bookViews>
  <sheets>
    <sheet name="Ings25xmes" sheetId="14" r:id="rId1"/>
    <sheet name="Ings25vrsPto.eIng24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3" l="1"/>
  <c r="M9" i="13"/>
  <c r="N9" i="13"/>
  <c r="L10" i="13"/>
  <c r="M10" i="13"/>
  <c r="N10" i="13"/>
  <c r="L11" i="13"/>
  <c r="M11" i="13"/>
  <c r="N11" i="13"/>
  <c r="L12" i="13"/>
  <c r="M12" i="13"/>
  <c r="N12" i="13"/>
  <c r="L13" i="13"/>
  <c r="M13" i="13"/>
  <c r="N13" i="13"/>
  <c r="L14" i="13"/>
  <c r="M14" i="13"/>
  <c r="N14" i="13"/>
  <c r="L15" i="13"/>
  <c r="M15" i="13"/>
  <c r="N15" i="13"/>
  <c r="L16" i="13"/>
  <c r="M16" i="13"/>
  <c r="N16" i="13"/>
  <c r="L17" i="13"/>
  <c r="N17" i="13"/>
  <c r="L18" i="13"/>
  <c r="M18" i="13"/>
  <c r="N18" i="13"/>
  <c r="L19" i="13"/>
  <c r="M19" i="13"/>
  <c r="N19" i="13"/>
  <c r="L20" i="13"/>
  <c r="M20" i="13"/>
  <c r="N20" i="13"/>
  <c r="L21" i="13"/>
  <c r="M21" i="13"/>
  <c r="N21" i="13"/>
  <c r="L22" i="13"/>
  <c r="M22" i="13"/>
  <c r="N22" i="13"/>
  <c r="L23" i="13"/>
  <c r="M23" i="13"/>
  <c r="N23" i="13"/>
  <c r="L25" i="13"/>
  <c r="M25" i="13"/>
  <c r="N25" i="13"/>
  <c r="L26" i="13"/>
  <c r="M26" i="13"/>
  <c r="N26" i="13"/>
  <c r="L27" i="13"/>
  <c r="M27" i="13"/>
  <c r="N27" i="13"/>
  <c r="L28" i="13"/>
  <c r="M28" i="13"/>
  <c r="N28" i="13"/>
  <c r="M29" i="13"/>
  <c r="L30" i="13"/>
  <c r="M30" i="13"/>
  <c r="N30" i="13"/>
  <c r="L31" i="13"/>
  <c r="M31" i="13"/>
  <c r="N31" i="13"/>
  <c r="L32" i="13"/>
  <c r="M32" i="13"/>
  <c r="N32" i="13"/>
  <c r="L34" i="13"/>
  <c r="M34" i="13"/>
  <c r="N34" i="13"/>
  <c r="L35" i="13"/>
  <c r="M35" i="13"/>
  <c r="N35" i="13"/>
  <c r="L36" i="13"/>
  <c r="M36" i="13"/>
  <c r="N36" i="13"/>
  <c r="L37" i="13"/>
  <c r="M37" i="13"/>
  <c r="N37" i="13"/>
  <c r="L38" i="13"/>
  <c r="M38" i="13"/>
  <c r="N38" i="13"/>
  <c r="L39" i="13"/>
  <c r="M39" i="13"/>
  <c r="N39" i="13"/>
  <c r="L40" i="13"/>
  <c r="M40" i="13"/>
  <c r="N40" i="13"/>
  <c r="L41" i="13"/>
  <c r="M41" i="13"/>
  <c r="N41" i="13"/>
  <c r="L42" i="13"/>
  <c r="M42" i="13"/>
  <c r="N42" i="13"/>
  <c r="L43" i="13"/>
  <c r="M43" i="13"/>
  <c r="N43" i="13"/>
  <c r="L44" i="13"/>
  <c r="M44" i="13"/>
  <c r="N44" i="13"/>
  <c r="L45" i="13"/>
  <c r="M45" i="13"/>
  <c r="N45" i="13"/>
  <c r="L46" i="13"/>
  <c r="M46" i="13"/>
  <c r="N46" i="13"/>
  <c r="L47" i="13"/>
  <c r="M47" i="13"/>
  <c r="N47" i="13"/>
  <c r="L48" i="13"/>
  <c r="M48" i="13"/>
  <c r="N48" i="13"/>
  <c r="L49" i="13"/>
  <c r="M49" i="13"/>
  <c r="N49" i="13"/>
  <c r="L50" i="13"/>
  <c r="M50" i="13"/>
  <c r="N50" i="13"/>
  <c r="C43" i="14" l="1"/>
  <c r="C41" i="14"/>
  <c r="C33" i="14"/>
  <c r="C29" i="14"/>
  <c r="C24" i="14" s="1"/>
  <c r="C19" i="14"/>
  <c r="C18" i="14"/>
  <c r="C17" i="14"/>
  <c r="C12" i="14"/>
  <c r="C19" i="13"/>
  <c r="C18" i="13"/>
  <c r="P22" i="14" l="1"/>
  <c r="Q22" i="14" l="1"/>
  <c r="R22" i="14" s="1"/>
  <c r="E12" i="13" l="1"/>
  <c r="E17" i="13"/>
  <c r="E29" i="13"/>
  <c r="E33" i="13"/>
  <c r="N33" i="13" s="1"/>
  <c r="E43" i="13"/>
  <c r="E41" i="13" s="1"/>
  <c r="E24" i="13" l="1"/>
  <c r="N24" i="13" s="1"/>
  <c r="N29" i="13"/>
  <c r="F13" i="13"/>
  <c r="G13" i="13" s="1"/>
  <c r="H13" i="13"/>
  <c r="I13" i="13" s="1"/>
  <c r="D12" i="14" l="1"/>
  <c r="D17" i="14"/>
  <c r="D29" i="14"/>
  <c r="D24" i="14" s="1"/>
  <c r="D33" i="14"/>
  <c r="D43" i="14"/>
  <c r="D41" i="14" s="1"/>
  <c r="C43" i="13" l="1"/>
  <c r="C41" i="13" s="1"/>
  <c r="D33" i="13"/>
  <c r="M33" i="13" s="1"/>
  <c r="C33" i="13"/>
  <c r="L33" i="13" s="1"/>
  <c r="C29" i="13"/>
  <c r="D24" i="13"/>
  <c r="M24" i="13" s="1"/>
  <c r="D17" i="13"/>
  <c r="M17" i="13" s="1"/>
  <c r="C17" i="13"/>
  <c r="D12" i="13"/>
  <c r="C12" i="13"/>
  <c r="C24" i="13" l="1"/>
  <c r="L24" i="13" s="1"/>
  <c r="L29" i="13"/>
  <c r="H24" i="13" l="1"/>
  <c r="I24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F45" i="13"/>
  <c r="G45" i="13" s="1"/>
  <c r="H45" i="13"/>
  <c r="I45" i="13" s="1"/>
  <c r="H44" i="13"/>
  <c r="I44" i="13" s="1"/>
  <c r="F44" i="13"/>
  <c r="G44" i="13" s="1"/>
  <c r="U45" i="14" l="1"/>
  <c r="U44" i="14"/>
  <c r="U43" i="14" l="1"/>
  <c r="V44" i="14"/>
  <c r="V45" i="14"/>
  <c r="U34" i="14" l="1"/>
  <c r="P43" i="14"/>
  <c r="Q43" i="14" s="1"/>
  <c r="R43" i="14" s="1"/>
  <c r="H43" i="13"/>
  <c r="I43" i="13" s="1"/>
  <c r="F43" i="13"/>
  <c r="G43" i="13" s="1"/>
  <c r="V43" i="14" l="1"/>
  <c r="U26" i="14" l="1"/>
  <c r="F24" i="13" l="1"/>
  <c r="G24" i="13" s="1"/>
  <c r="P50" i="14" l="1"/>
  <c r="P49" i="14"/>
  <c r="P48" i="14"/>
  <c r="P47" i="14"/>
  <c r="P46" i="14"/>
  <c r="P42" i="14"/>
  <c r="P40" i="14"/>
  <c r="P39" i="14"/>
  <c r="P38" i="14"/>
  <c r="V38" i="14" s="1"/>
  <c r="P37" i="14"/>
  <c r="P36" i="14"/>
  <c r="P35" i="14"/>
  <c r="P34" i="14"/>
  <c r="P32" i="14"/>
  <c r="P31" i="14"/>
  <c r="P30" i="14"/>
  <c r="P26" i="14"/>
  <c r="P27" i="14"/>
  <c r="V27" i="14" s="1"/>
  <c r="P28" i="14"/>
  <c r="P25" i="14"/>
  <c r="P23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G23" i="13" s="1"/>
  <c r="F22" i="13"/>
  <c r="F21" i="13"/>
  <c r="F20" i="13"/>
  <c r="F19" i="13"/>
  <c r="F18" i="13"/>
  <c r="F16" i="13"/>
  <c r="F15" i="13"/>
  <c r="F14" i="13"/>
  <c r="F12" i="13"/>
  <c r="F11" i="13"/>
  <c r="F10" i="13"/>
  <c r="F17" i="13" l="1"/>
  <c r="F33" i="13"/>
  <c r="O29" i="14" l="1"/>
  <c r="Q32" i="14" l="1"/>
  <c r="R32" i="14" s="1"/>
  <c r="G32" i="13"/>
  <c r="H32" i="13"/>
  <c r="I32" i="13" s="1"/>
  <c r="U22" i="14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9" i="14" l="1"/>
  <c r="V26" i="14"/>
  <c r="V40" i="14"/>
  <c r="U16" i="14"/>
  <c r="U15" i="14"/>
  <c r="U14" i="14"/>
  <c r="U20" i="14"/>
  <c r="U40" i="14"/>
  <c r="U48" i="14"/>
  <c r="U32" i="14"/>
  <c r="U28" i="14"/>
  <c r="U46" i="14"/>
  <c r="U21" i="14"/>
  <c r="U50" i="14"/>
  <c r="U10" i="14"/>
  <c r="U13" i="14"/>
  <c r="U18" i="14"/>
  <c r="U25" i="14"/>
  <c r="U30" i="14"/>
  <c r="U35" i="14"/>
  <c r="U37" i="14"/>
  <c r="U47" i="14"/>
  <c r="U36" i="14"/>
  <c r="U11" i="14"/>
  <c r="U19" i="14"/>
  <c r="U23" i="14"/>
  <c r="U39" i="14"/>
  <c r="U42" i="14"/>
  <c r="U49" i="14"/>
  <c r="P41" i="14"/>
  <c r="V22" i="14"/>
  <c r="V23" i="14" l="1"/>
  <c r="V25" i="14"/>
  <c r="V48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U41" i="14"/>
  <c r="U33" i="14"/>
  <c r="U24" i="14"/>
  <c r="U17" i="14"/>
  <c r="U29" i="14"/>
  <c r="U12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Q19" i="14"/>
  <c r="R19" i="14" s="1"/>
  <c r="Q20" i="14"/>
  <c r="R20" i="14" s="1"/>
  <c r="Q21" i="14"/>
  <c r="R21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R25" i="14" l="1"/>
  <c r="Q41" i="14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1" i="13"/>
  <c r="I11" i="13" s="1"/>
  <c r="G11" i="13"/>
  <c r="H10" i="13"/>
  <c r="I10" i="13" s="1"/>
  <c r="G10" i="13"/>
  <c r="E9" i="13"/>
  <c r="D9" i="13"/>
  <c r="C9" i="13"/>
  <c r="C8" i="13" l="1"/>
  <c r="L8" i="13" s="1"/>
  <c r="D8" i="13"/>
  <c r="M8" i="13" s="1"/>
  <c r="E8" i="13"/>
  <c r="N8" i="13" s="1"/>
  <c r="H12" i="13"/>
  <c r="I12" i="13" s="1"/>
  <c r="H9" i="13"/>
  <c r="I9" i="13" s="1"/>
  <c r="H29" i="13"/>
  <c r="I29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D7" i="13" l="1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<sst xmlns="http://schemas.openxmlformats.org/spreadsheetml/2006/main" count="132" uniqueCount="76">
  <si>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</si>
  <si>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</si>
  <si>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</si>
  <si>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</si>
  <si>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</si>
  <si>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</si>
  <si>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</si>
  <si>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</si>
  <si>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</si>
  <si>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</si>
  <si>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</si>
  <si>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</si>
  <si>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</si>
  <si>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</si>
  <si>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</si>
  <si>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</si>
  <si>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</si>
  <si>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</si>
  <si>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</si>
  <si>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</si>
  <si>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</si>
  <si>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</si>
  <si>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</si>
  <si>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</si>
  <si>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</si>
  <si>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</si>
  <si>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</si>
  <si>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</si>
  <si>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</si>
  <si>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</si>
  <si>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</si>
  <si>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</si>
  <si>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</si>
  <si>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</si>
  <si>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</si>
  <si>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</si>
  <si>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INGRESOS CORRIENTES Y CONTRIBUCIONES (1+2)</t>
  </si>
  <si>
    <t>DERECHOS ARANCELARIOS A LA IMPORTACION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</si>
  <si>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</si>
  <si>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</si>
  <si>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</si>
  <si>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</si>
  <si>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</si>
  <si>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</si>
  <si>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</si>
  <si>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</si>
  <si>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</si>
  <si>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</si>
  <si>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</si>
  <si>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</si>
  <si>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</si>
  <si>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</si>
  <si>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</si>
  <si>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</si>
  <si>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</si>
  <si>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</si>
  <si>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</si>
  <si>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</si>
  <si>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</si>
  <si>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</si>
  <si>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</si>
  <si>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Año 2024</t>
  </si>
  <si>
    <t>CONTRIBUCIONES A LA SEG. SOCIAL</t>
  </si>
  <si>
    <t>Contrib. Patronales del Sector Privado</t>
  </si>
  <si>
    <t>Contrib. Patronales del Sector Público</t>
  </si>
  <si>
    <t>Año 2025</t>
  </si>
  <si>
    <t>Variac. 25 / 24</t>
  </si>
  <si>
    <t>Variac. 25 / Pto. 25</t>
  </si>
  <si>
    <t>Pto. 2025</t>
  </si>
  <si>
    <t>El presente reporte corresponde a operaciones del Gobierno Central. Los ingresos de la Contribución del FOVIAL, se incluyen en reportes a nivel del Sector Público No Financiero.</t>
  </si>
  <si>
    <t>En los Impuestos Selectivos del año 2024, se realizó una reclasificación por un monto anual de $17.8 millones, en el rubro de Cervezas, los cuales estaban informados erróneamente como Productos Alcohólicos, por parte de los contribuyentes ($9.9 millones en enero y $7.9 millones en abril). Dirección General de Tesorería.</t>
  </si>
  <si>
    <t>Al 30 Jun.</t>
  </si>
  <si>
    <t xml:space="preserve">COMPARATIVO ACUMULADO AL 30 DE JUNIO DE 2025, VRS EJECUTADO  2024 Y PRESUPUESTO 2025 </t>
  </si>
  <si>
    <t xml:space="preserve">INGRESOS AL 30 DE JUNIO DE 2025, VRS EJECUTADO  2024 </t>
  </si>
  <si>
    <t>Al  30 Jun.</t>
  </si>
  <si>
    <t>Fuente: Dirección General de Tesorería, según reportes definitivos del Departamento de Ingresos Bancarios.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</si>
</sst>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19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>
      <protection locked="0"/>
    </xf>
    <xf numFmtId="167" fontId="14" fillId="0" borderId="0">
      <protection locked="0"/>
    </xf>
    <xf numFmtId="167" fontId="14" fillId="0" borderId="0">
      <protection locked="0"/>
    </xf>
    <xf numFmtId="166" fontId="9" fillId="0" borderId="0" applyFont="0" applyFill="0" applyBorder="0" applyAlignment="0" applyProtection="0"/>
    <xf numFmtId="168" fontId="13" fillId="0" borderId="0">
      <protection locked="0"/>
    </xf>
    <xf numFmtId="169" fontId="13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>
      <protection locked="0"/>
    </xf>
    <xf numFmtId="0" fontId="11" fillId="5" borderId="0" applyNumberFormat="0" applyBorder="0" applyAlignment="0" applyProtection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2" fillId="0" borderId="5" applyNumberFormat="0" applyFill="0" applyAlignment="0" applyProtection="0"/>
    <xf numFmtId="167" fontId="13" fillId="0" borderId="6">
      <protection locked="0"/>
    </xf>
    <xf numFmtId="0" fontId="18" fillId="0" borderId="0"/>
    <xf numFmtId="0" fontId="18" fillId="0" borderId="0"/>
    <xf numFmtId="0" fontId="18" fillId="0" borderId="0"/>
  </cellStyleXfs>
  <cellXfs count="48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4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164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justify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topLeftCell="A13" zoomScale="80" zoomScaleNormal="80" zoomScaleSheetLayoutView="70" workbookViewId="0">
      <selection activeCell="Z25" sqref="Z25"/>
    </sheetView>
  </sheetViews>
  <sheetFormatPr baseColWidth="10" defaultRowHeight="13.5"/>
  <cols>
    <col min="1" max="1" width="1.7109375" style="2" customWidth="1"/>
    <col min="2" max="2" width="60.7109375" style="2" customWidth="1"/>
    <col min="3" max="3" width="14.140625" style="2" customWidth="1"/>
    <col min="4" max="4" width="13.28515625" style="2" customWidth="1"/>
    <col min="5" max="5" width="12.140625" style="2" customWidth="1"/>
    <col min="6" max="6" width="12" style="2" customWidth="1"/>
    <col min="7" max="7" width="12.5703125" style="2" customWidth="1"/>
    <col min="8" max="8" width="11.85546875" style="2" customWidth="1"/>
    <col min="9" max="9" width="13.7109375" style="2" customWidth="1"/>
    <col min="10" max="15" width="7.7109375" style="2" hidden="1" customWidth="1"/>
    <col min="16" max="16" width="13.42578125" style="2" customWidth="1"/>
    <col min="17" max="17" width="11" style="2" customWidth="1"/>
    <col min="18" max="18" width="9.85546875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5"/>
      <c r="P1" s="35"/>
      <c r="Q1" s="35"/>
      <c r="R1" s="1"/>
      <c r="S1" s="1"/>
      <c r="T1" s="1"/>
      <c r="X1" s="23"/>
    </row>
    <row r="2" spans="1:26" ht="16.5">
      <c r="A2" s="1"/>
      <c r="B2" s="39" t="s">
        <v>73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"/>
      <c r="T2" s="1"/>
      <c r="Y2" s="23"/>
    </row>
    <row r="3" spans="1:26" ht="16.5" customHeight="1">
      <c r="A3" s="1"/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"/>
      <c r="T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>
      <c r="A5" s="1"/>
      <c r="B5" s="40" t="s">
        <v>1</v>
      </c>
      <c r="C5" s="24" t="s">
        <v>61</v>
      </c>
      <c r="D5" s="41" t="s">
        <v>65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 t="s">
        <v>2</v>
      </c>
      <c r="R5" s="43"/>
      <c r="S5" s="1"/>
      <c r="T5" s="1"/>
      <c r="U5" s="1"/>
      <c r="V5" s="1"/>
    </row>
    <row r="6" spans="1:26" ht="31.5" customHeight="1">
      <c r="A6" s="1"/>
      <c r="B6" s="40"/>
      <c r="C6" s="22" t="s">
        <v>74</v>
      </c>
      <c r="D6" s="25" t="s">
        <v>39</v>
      </c>
      <c r="E6" s="26" t="s">
        <v>40</v>
      </c>
      <c r="F6" s="26" t="s">
        <v>41</v>
      </c>
      <c r="G6" s="26" t="s">
        <v>42</v>
      </c>
      <c r="H6" s="26" t="s">
        <v>43</v>
      </c>
      <c r="I6" s="26" t="s">
        <v>44</v>
      </c>
      <c r="J6" s="26" t="s">
        <v>45</v>
      </c>
      <c r="K6" s="26" t="s">
        <v>46</v>
      </c>
      <c r="L6" s="26" t="s">
        <v>47</v>
      </c>
      <c r="M6" s="26" t="s">
        <v>48</v>
      </c>
      <c r="N6" s="26" t="s">
        <v>49</v>
      </c>
      <c r="O6" s="26" t="s">
        <v>50</v>
      </c>
      <c r="P6" s="26" t="s">
        <v>74</v>
      </c>
      <c r="Q6" s="26" t="s">
        <v>3</v>
      </c>
      <c r="R6" s="27" t="s">
        <v>4</v>
      </c>
      <c r="S6" s="1"/>
      <c r="T6" s="1"/>
      <c r="U6" s="1"/>
      <c r="V6" s="1"/>
      <c r="Z6" s="23"/>
    </row>
    <row r="7" spans="1:26" ht="21" customHeight="1">
      <c r="A7" s="1"/>
      <c r="B7" s="3" t="s">
        <v>51</v>
      </c>
      <c r="C7" s="4">
        <f>+C8+C41</f>
        <v>4148.2987779700006</v>
      </c>
      <c r="D7" s="4">
        <f>+D8+D41</f>
        <v>741.41183115999991</v>
      </c>
      <c r="E7" s="4">
        <f t="shared" ref="E7:O7" si="0">+E8+E41</f>
        <v>574.87423608999995</v>
      </c>
      <c r="F7" s="4">
        <f t="shared" si="0"/>
        <v>622.93170661000011</v>
      </c>
      <c r="G7" s="4">
        <f t="shared" si="0"/>
        <v>1259.8976767600004</v>
      </c>
      <c r="H7" s="4">
        <f t="shared" si="0"/>
        <v>654.17617209000002</v>
      </c>
      <c r="I7" s="4">
        <f t="shared" si="0"/>
        <v>615.56668190000016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4468.8583046100002</v>
      </c>
      <c r="Q7" s="5">
        <f t="shared" ref="Q7:Q42" si="1">+P7-C7</f>
        <v>320.5595266399996</v>
      </c>
      <c r="R7" s="5">
        <f t="shared" ref="R7:R42" si="2">IF(ISNUMBER(+Q7/C7*100), +Q7/C7*100, "")</f>
        <v>7.727493697955568</v>
      </c>
      <c r="S7" s="1"/>
      <c r="T7" s="6"/>
      <c r="U7" s="6" t="e">
        <f>C7-#REF!</f>
        <v>#REF!</v>
      </c>
      <c r="V7" s="6" t="e">
        <f>P7-#REF!</f>
        <v>#REF!</v>
      </c>
      <c r="X7" s="28"/>
    </row>
    <row r="8" spans="1:26" ht="21" customHeight="1">
      <c r="A8" s="1"/>
      <c r="B8" s="3" t="s">
        <v>5</v>
      </c>
      <c r="C8" s="5">
        <f>+C9+C12+C16+C17+C24+C33</f>
        <v>3998.5574395400008</v>
      </c>
      <c r="D8" s="5">
        <f>+D9+D12+D16+D17+D24+D33</f>
        <v>709.77213551999989</v>
      </c>
      <c r="E8" s="5">
        <f t="shared" ref="E8:O8" si="3">+E9+E12+E16+E17+E24+E33</f>
        <v>550.60166257999992</v>
      </c>
      <c r="F8" s="5">
        <f t="shared" si="3"/>
        <v>595.05711020000012</v>
      </c>
      <c r="G8" s="5">
        <f t="shared" si="3"/>
        <v>1237.7629189400004</v>
      </c>
      <c r="H8" s="5">
        <f t="shared" si="3"/>
        <v>624.22228379000001</v>
      </c>
      <c r="I8" s="5">
        <f t="shared" si="3"/>
        <v>591.41102619000014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4308.8271372200006</v>
      </c>
      <c r="Q8" s="5">
        <f t="shared" si="1"/>
        <v>310.26969767999981</v>
      </c>
      <c r="R8" s="5">
        <f t="shared" si="2"/>
        <v>7.7595408437022133</v>
      </c>
      <c r="S8" s="1"/>
      <c r="T8" s="6"/>
      <c r="U8" s="6" t="e">
        <f>C8-#REF!</f>
        <v>#REF!</v>
      </c>
      <c r="V8" s="6" t="e">
        <f>P8-#REF!</f>
        <v>#REF!</v>
      </c>
      <c r="W8" s="23"/>
      <c r="Z8" s="28"/>
    </row>
    <row r="9" spans="1:26" ht="21" customHeight="1">
      <c r="A9" s="1"/>
      <c r="B9" s="7" t="s">
        <v>6</v>
      </c>
      <c r="C9" s="8">
        <f>SUM(C10:C11)</f>
        <v>1740.5487882800003</v>
      </c>
      <c r="D9" s="8">
        <f>SUM(D10:D11)</f>
        <v>357.37042895999997</v>
      </c>
      <c r="E9" s="8">
        <f>SUM(E10:E11)</f>
        <v>286.9470599</v>
      </c>
      <c r="F9" s="8">
        <f t="shared" ref="F9:O9" si="4">SUM(F10:F11)</f>
        <v>297.54754055000001</v>
      </c>
      <c r="G9" s="8">
        <f t="shared" si="4"/>
        <v>320.88816194000003</v>
      </c>
      <c r="H9" s="8">
        <f t="shared" si="4"/>
        <v>318.27017103000003</v>
      </c>
      <c r="I9" s="8">
        <f t="shared" si="4"/>
        <v>302.16835593999997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1883.1917183199998</v>
      </c>
      <c r="Q9" s="8">
        <f t="shared" si="1"/>
        <v>142.64293003999956</v>
      </c>
      <c r="R9" s="8">
        <f t="shared" si="2"/>
        <v>8.1952847860678713</v>
      </c>
      <c r="S9" s="1"/>
      <c r="T9" s="6"/>
      <c r="U9" s="6" t="e">
        <f>C9-#REF!</f>
        <v>#REF!</v>
      </c>
      <c r="V9" s="6" t="e">
        <f>P9-#REF!</f>
        <v>#REF!</v>
      </c>
      <c r="X9" s="28"/>
      <c r="Y9" s="23"/>
    </row>
    <row r="10" spans="1:26" ht="15" customHeight="1">
      <c r="A10" s="1"/>
      <c r="B10" s="9" t="s">
        <v>7</v>
      </c>
      <c r="C10" s="10">
        <v>812.53202196000007</v>
      </c>
      <c r="D10" s="10">
        <v>175.55507907999998</v>
      </c>
      <c r="E10" s="10">
        <v>136.44116753999998</v>
      </c>
      <c r="F10" s="10">
        <v>130.26390359999999</v>
      </c>
      <c r="G10" s="10">
        <v>145.37205442999999</v>
      </c>
      <c r="H10" s="10">
        <v>137.25449291000001</v>
      </c>
      <c r="I10" s="10">
        <v>139.54471176999999</v>
      </c>
      <c r="J10" s="10"/>
      <c r="K10" s="10"/>
      <c r="L10" s="10"/>
      <c r="M10" s="10"/>
      <c r="N10" s="10"/>
      <c r="O10" s="10"/>
      <c r="P10" s="10">
        <f t="shared" ref="P10:P42" si="5">SUM(D10:O10)</f>
        <v>864.43140932999995</v>
      </c>
      <c r="Q10" s="10">
        <f t="shared" si="1"/>
        <v>51.899387369999886</v>
      </c>
      <c r="R10" s="10">
        <f t="shared" si="2"/>
        <v>6.3873651705206065</v>
      </c>
      <c r="S10" s="1"/>
      <c r="T10" s="6"/>
      <c r="U10" s="6" t="e">
        <f>C10-#REF!</f>
        <v>#REF!</v>
      </c>
      <c r="V10" s="6" t="e">
        <f>P10-#REF!</f>
        <v>#REF!</v>
      </c>
      <c r="Z10" s="28"/>
    </row>
    <row r="11" spans="1:26" ht="15" customHeight="1">
      <c r="A11" s="1"/>
      <c r="B11" s="9" t="s">
        <v>8</v>
      </c>
      <c r="C11" s="10">
        <v>928.0167663200001</v>
      </c>
      <c r="D11" s="10">
        <v>181.81534987999999</v>
      </c>
      <c r="E11" s="10">
        <v>150.50589235999999</v>
      </c>
      <c r="F11" s="10">
        <v>167.28363694999999</v>
      </c>
      <c r="G11" s="10">
        <v>175.51610751000001</v>
      </c>
      <c r="H11" s="10">
        <v>181.01567811999999</v>
      </c>
      <c r="I11" s="10">
        <v>162.62364417000001</v>
      </c>
      <c r="J11" s="10"/>
      <c r="K11" s="10"/>
      <c r="L11" s="10"/>
      <c r="M11" s="10"/>
      <c r="N11" s="10"/>
      <c r="O11" s="10"/>
      <c r="P11" s="10">
        <f t="shared" si="5"/>
        <v>1018.7603089899999</v>
      </c>
      <c r="Q11" s="10">
        <f t="shared" si="1"/>
        <v>90.743542669999783</v>
      </c>
      <c r="R11" s="10">
        <f t="shared" si="2"/>
        <v>9.7782223299519</v>
      </c>
      <c r="S11" s="1"/>
      <c r="T11" s="6"/>
      <c r="U11" s="6" t="e">
        <f>C11-#REF!</f>
        <v>#REF!</v>
      </c>
      <c r="V11" s="6" t="e">
        <f>P11-#REF!</f>
        <v>#REF!</v>
      </c>
      <c r="Y11" s="34"/>
      <c r="Z11" s="28"/>
    </row>
    <row r="12" spans="1:26" ht="21" customHeight="1">
      <c r="A12" s="1"/>
      <c r="B12" s="7" t="s">
        <v>9</v>
      </c>
      <c r="C12" s="8">
        <f>SUM(C13:C15)</f>
        <v>1886.75121868</v>
      </c>
      <c r="D12" s="8">
        <f>SUM(D13:D15)</f>
        <v>283.81083452000001</v>
      </c>
      <c r="E12" s="8">
        <f>SUM(E13:E15)</f>
        <v>203.16724324</v>
      </c>
      <c r="F12" s="8">
        <f t="shared" ref="F12:O12" si="6">SUM(F13:F15)</f>
        <v>234.44719462</v>
      </c>
      <c r="G12" s="8">
        <f t="shared" si="6"/>
        <v>847.22917556000004</v>
      </c>
      <c r="H12" s="8">
        <f t="shared" si="6"/>
        <v>233.60636069999998</v>
      </c>
      <c r="I12" s="8">
        <f t="shared" si="6"/>
        <v>221.55311416000001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2023.8139228</v>
      </c>
      <c r="Q12" s="8">
        <f t="shared" si="1"/>
        <v>137.06270412000003</v>
      </c>
      <c r="R12" s="8">
        <f t="shared" si="2"/>
        <v>7.2644820770748559</v>
      </c>
      <c r="S12" s="1"/>
      <c r="T12" s="6"/>
      <c r="U12" s="6" t="e">
        <f>C12-#REF!</f>
        <v>#REF!</v>
      </c>
      <c r="V12" s="6" t="e">
        <f>P12-#REF!</f>
        <v>#REF!</v>
      </c>
      <c r="X12" s="28"/>
    </row>
    <row r="13" spans="1:26" ht="15" customHeight="1">
      <c r="A13" s="1"/>
      <c r="B13" s="9" t="s">
        <v>7</v>
      </c>
      <c r="C13" s="10">
        <v>738.76296134000006</v>
      </c>
      <c r="D13" s="10">
        <v>7.6253739100000004</v>
      </c>
      <c r="E13" s="10">
        <v>15.43232364</v>
      </c>
      <c r="F13" s="10">
        <v>50.729522360000004</v>
      </c>
      <c r="G13" s="10">
        <v>638.02284321000002</v>
      </c>
      <c r="H13" s="10">
        <v>47.700042029999999</v>
      </c>
      <c r="I13" s="10">
        <v>42.844199580000002</v>
      </c>
      <c r="J13" s="10"/>
      <c r="K13" s="10"/>
      <c r="L13" s="10"/>
      <c r="M13" s="10"/>
      <c r="N13" s="10"/>
      <c r="O13" s="10"/>
      <c r="P13" s="10">
        <f t="shared" si="5"/>
        <v>802.35430472999997</v>
      </c>
      <c r="Q13" s="10">
        <f t="shared" si="1"/>
        <v>63.591343389999906</v>
      </c>
      <c r="R13" s="10">
        <f t="shared" si="2"/>
        <v>8.607814240531928</v>
      </c>
      <c r="S13" s="1"/>
      <c r="T13" s="6"/>
      <c r="U13" s="6" t="e">
        <f>C13-#REF!</f>
        <v>#REF!</v>
      </c>
      <c r="V13" s="6" t="e">
        <f>P13-#REF!</f>
        <v>#REF!</v>
      </c>
      <c r="X13" s="28"/>
    </row>
    <row r="14" spans="1:26" ht="15" customHeight="1">
      <c r="A14" s="1"/>
      <c r="B14" s="9" t="s">
        <v>10</v>
      </c>
      <c r="C14" s="10">
        <v>764.85065431999999</v>
      </c>
      <c r="D14" s="10">
        <v>194.17778089000001</v>
      </c>
      <c r="E14" s="10">
        <v>116.53169097</v>
      </c>
      <c r="F14" s="10">
        <v>118.59326697</v>
      </c>
      <c r="G14" s="10">
        <v>138.3112744</v>
      </c>
      <c r="H14" s="10">
        <v>132.64254971</v>
      </c>
      <c r="I14" s="10">
        <v>121.41360896</v>
      </c>
      <c r="J14" s="10"/>
      <c r="K14" s="10"/>
      <c r="L14" s="10"/>
      <c r="M14" s="10"/>
      <c r="N14" s="10"/>
      <c r="O14" s="10"/>
      <c r="P14" s="10">
        <f t="shared" si="5"/>
        <v>821.67017190000001</v>
      </c>
      <c r="Q14" s="10">
        <f t="shared" si="1"/>
        <v>56.819517580000024</v>
      </c>
      <c r="R14" s="10">
        <f t="shared" si="2"/>
        <v>7.4288381998595696</v>
      </c>
      <c r="S14" s="1"/>
      <c r="T14" s="6"/>
      <c r="U14" s="6" t="e">
        <f>C14-#REF!</f>
        <v>#REF!</v>
      </c>
      <c r="V14" s="6" t="e">
        <f>P14-#REF!</f>
        <v>#REF!</v>
      </c>
      <c r="Y14" s="34"/>
      <c r="Z14" s="28"/>
    </row>
    <row r="15" spans="1:26" ht="15" customHeight="1">
      <c r="A15" s="1"/>
      <c r="B15" s="9" t="s">
        <v>11</v>
      </c>
      <c r="C15" s="10">
        <v>383.13760301999997</v>
      </c>
      <c r="D15" s="10">
        <v>82.007679719999999</v>
      </c>
      <c r="E15" s="10">
        <v>71.203228629999998</v>
      </c>
      <c r="F15" s="10">
        <v>65.124405289999999</v>
      </c>
      <c r="G15" s="10">
        <v>70.895057950000009</v>
      </c>
      <c r="H15" s="10">
        <v>53.26376896</v>
      </c>
      <c r="I15" s="10">
        <v>57.295305620000001</v>
      </c>
      <c r="J15" s="10"/>
      <c r="K15" s="10"/>
      <c r="L15" s="10"/>
      <c r="M15" s="10"/>
      <c r="N15" s="10"/>
      <c r="O15" s="10"/>
      <c r="P15" s="10">
        <f t="shared" si="5"/>
        <v>399.78944617000002</v>
      </c>
      <c r="Q15" s="10">
        <f t="shared" si="1"/>
        <v>16.651843150000047</v>
      </c>
      <c r="R15" s="10">
        <f t="shared" si="2"/>
        <v>4.346178244773018</v>
      </c>
      <c r="S15" s="1"/>
      <c r="T15" s="6"/>
      <c r="U15" s="6" t="e">
        <f>C15-#REF!</f>
        <v>#REF!</v>
      </c>
      <c r="V15" s="6" t="e">
        <f>P15-#REF!</f>
        <v>#REF!</v>
      </c>
      <c r="Y15" s="34"/>
      <c r="Z15" s="28"/>
    </row>
    <row r="16" spans="1:26" ht="21" customHeight="1">
      <c r="A16" s="1"/>
      <c r="B16" s="7" t="s">
        <v>52</v>
      </c>
      <c r="C16" s="8">
        <v>159.56893441</v>
      </c>
      <c r="D16" s="8">
        <v>29.146060990000002</v>
      </c>
      <c r="E16" s="8">
        <v>26.681129110000001</v>
      </c>
      <c r="F16" s="8">
        <v>30.235783650000002</v>
      </c>
      <c r="G16" s="8">
        <v>30.70968366</v>
      </c>
      <c r="H16" s="8">
        <v>32.00667541</v>
      </c>
      <c r="I16" s="8">
        <v>29.219531900000003</v>
      </c>
      <c r="J16" s="8"/>
      <c r="K16" s="8"/>
      <c r="L16" s="8"/>
      <c r="M16" s="8"/>
      <c r="N16" s="8"/>
      <c r="O16" s="8"/>
      <c r="P16" s="8">
        <f t="shared" si="5"/>
        <v>177.99886471999997</v>
      </c>
      <c r="Q16" s="8">
        <f t="shared" si="1"/>
        <v>18.429930309999975</v>
      </c>
      <c r="R16" s="8">
        <f t="shared" si="2"/>
        <v>11.549823515550777</v>
      </c>
      <c r="S16" s="1"/>
      <c r="T16" s="6"/>
      <c r="U16" s="6" t="e">
        <f>C16-#REF!</f>
        <v>#REF!</v>
      </c>
      <c r="V16" s="6" t="e">
        <f>P16-#REF!</f>
        <v>#REF!</v>
      </c>
      <c r="Y16" s="34"/>
      <c r="Z16" s="28"/>
    </row>
    <row r="17" spans="1:24" ht="21" customHeight="1">
      <c r="A17" s="1"/>
      <c r="B17" s="7" t="s">
        <v>12</v>
      </c>
      <c r="C17" s="8">
        <f>SUM(C18:C23)</f>
        <v>118.14475556999999</v>
      </c>
      <c r="D17" s="8">
        <f>SUM(D18:D23)</f>
        <v>22.990357060000001</v>
      </c>
      <c r="E17" s="8">
        <f>SUM(E18:E23)</f>
        <v>16.22586188</v>
      </c>
      <c r="F17" s="8">
        <f t="shared" ref="F17:O17" si="7">SUM(F18:F23)</f>
        <v>16.922272169999999</v>
      </c>
      <c r="G17" s="8">
        <f t="shared" si="7"/>
        <v>21.225934539999997</v>
      </c>
      <c r="H17" s="8">
        <f t="shared" si="7"/>
        <v>21.813687080000001</v>
      </c>
      <c r="I17" s="8">
        <f t="shared" si="7"/>
        <v>20.874721900000004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120.05283463000001</v>
      </c>
      <c r="Q17" s="8">
        <f t="shared" si="1"/>
        <v>1.9080790600000199</v>
      </c>
      <c r="R17" s="8">
        <f t="shared" si="2"/>
        <v>1.6150349211814956</v>
      </c>
      <c r="S17" s="1"/>
      <c r="T17" s="6"/>
      <c r="U17" s="6" t="e">
        <f>C17-#REF!</f>
        <v>#REF!</v>
      </c>
      <c r="V17" s="6" t="e">
        <f>P17-#REF!</f>
        <v>#REF!</v>
      </c>
      <c r="X17" s="28"/>
    </row>
    <row r="18" spans="1:24" ht="15" customHeight="1">
      <c r="A18" s="1"/>
      <c r="B18" s="9" t="s">
        <v>13</v>
      </c>
      <c r="C18" s="10">
        <f>32.49528768 - 17.75756383</f>
        <v>14.737723849999998</v>
      </c>
      <c r="D18" s="10">
        <v>2.5480479599999999</v>
      </c>
      <c r="E18" s="10">
        <v>1.7964914099999998</v>
      </c>
      <c r="F18" s="10">
        <v>2.5086195500000001</v>
      </c>
      <c r="G18" s="10">
        <v>2.4309155700000002</v>
      </c>
      <c r="H18" s="10">
        <v>2.52510769</v>
      </c>
      <c r="I18" s="10">
        <v>2.1686667399999999</v>
      </c>
      <c r="J18" s="10"/>
      <c r="K18" s="10"/>
      <c r="L18" s="10"/>
      <c r="M18" s="10"/>
      <c r="N18" s="10"/>
      <c r="O18" s="10"/>
      <c r="P18" s="10">
        <f t="shared" si="5"/>
        <v>13.97784892</v>
      </c>
      <c r="Q18" s="10">
        <f t="shared" si="1"/>
        <v>-0.75987492999999873</v>
      </c>
      <c r="R18" s="10">
        <f t="shared" si="2"/>
        <v>-5.1559856714237382</v>
      </c>
      <c r="S18" s="1"/>
      <c r="T18" s="6"/>
      <c r="U18" s="6" t="e">
        <f>C18-#REF!</f>
        <v>#REF!</v>
      </c>
      <c r="V18" s="6" t="e">
        <f>P18-#REF!</f>
        <v>#REF!</v>
      </c>
      <c r="X18" s="28"/>
    </row>
    <row r="19" spans="1:24" ht="15" customHeight="1">
      <c r="A19" s="1"/>
      <c r="B19" s="9" t="s">
        <v>14</v>
      </c>
      <c r="C19" s="10">
        <f>35.76561116 + 17.75756383</f>
        <v>53.523174990000001</v>
      </c>
      <c r="D19" s="10">
        <v>11.415559890000001</v>
      </c>
      <c r="E19" s="10">
        <v>6.1326044899999994</v>
      </c>
      <c r="F19" s="10">
        <v>6.18596682</v>
      </c>
      <c r="G19" s="10">
        <v>10.028653950000001</v>
      </c>
      <c r="H19" s="10">
        <v>9.3375765499999996</v>
      </c>
      <c r="I19" s="10">
        <v>8.7992923899999997</v>
      </c>
      <c r="J19" s="10"/>
      <c r="K19" s="10"/>
      <c r="L19" s="10"/>
      <c r="M19" s="10"/>
      <c r="N19" s="10"/>
      <c r="O19" s="10"/>
      <c r="P19" s="10">
        <f t="shared" si="5"/>
        <v>51.899654089999999</v>
      </c>
      <c r="Q19" s="10">
        <f t="shared" si="1"/>
        <v>-1.6235209000000026</v>
      </c>
      <c r="R19" s="10">
        <f t="shared" si="2"/>
        <v>-3.0333045457473942</v>
      </c>
      <c r="S19" s="1"/>
      <c r="T19" s="6"/>
      <c r="U19" s="6" t="e">
        <f>C19-#REF!</f>
        <v>#REF!</v>
      </c>
      <c r="V19" s="6" t="e">
        <f>P19-#REF!</f>
        <v>#REF!</v>
      </c>
      <c r="X19" s="28"/>
    </row>
    <row r="20" spans="1:24" ht="15" customHeight="1">
      <c r="A20" s="1"/>
      <c r="B20" s="9" t="s">
        <v>15</v>
      </c>
      <c r="C20" s="10">
        <v>13.11650034</v>
      </c>
      <c r="D20" s="10">
        <v>2.1177919700000003</v>
      </c>
      <c r="E20" s="10">
        <v>2.6817137199999999</v>
      </c>
      <c r="F20" s="10">
        <v>2.4626157199999996</v>
      </c>
      <c r="G20" s="10">
        <v>2.08839577</v>
      </c>
      <c r="H20" s="10">
        <v>2.38575933</v>
      </c>
      <c r="I20" s="10">
        <v>2.4011309299999999</v>
      </c>
      <c r="J20" s="10"/>
      <c r="K20" s="10"/>
      <c r="L20" s="10"/>
      <c r="M20" s="10"/>
      <c r="N20" s="10"/>
      <c r="O20" s="10"/>
      <c r="P20" s="10">
        <f t="shared" si="5"/>
        <v>14.13740744</v>
      </c>
      <c r="Q20" s="10">
        <f t="shared" si="1"/>
        <v>1.0209071000000005</v>
      </c>
      <c r="R20" s="10">
        <f t="shared" si="2"/>
        <v>7.7833802732169985</v>
      </c>
      <c r="S20" s="1"/>
      <c r="T20" s="6"/>
      <c r="U20" s="6" t="e">
        <f>C20-#REF!</f>
        <v>#REF!</v>
      </c>
      <c r="V20" s="6" t="e">
        <f>P20-#REF!</f>
        <v>#REF!</v>
      </c>
      <c r="X20" s="28"/>
    </row>
    <row r="21" spans="1:24" ht="15" customHeight="1">
      <c r="A21" s="1"/>
      <c r="B21" s="9" t="s">
        <v>16</v>
      </c>
      <c r="C21" s="10">
        <v>36.428104709999992</v>
      </c>
      <c r="D21" s="10">
        <v>6.3219826499999998</v>
      </c>
      <c r="E21" s="10">
        <v>5.5709694600000006</v>
      </c>
      <c r="F21" s="10">
        <v>5.7132970900000002</v>
      </c>
      <c r="G21" s="10">
        <v>6.1087454199999991</v>
      </c>
      <c r="H21" s="10">
        <v>6.97986635</v>
      </c>
      <c r="I21" s="10">
        <v>6.3177157100000008</v>
      </c>
      <c r="J21" s="10"/>
      <c r="K21" s="10"/>
      <c r="L21" s="10"/>
      <c r="M21" s="10"/>
      <c r="N21" s="10"/>
      <c r="O21" s="10"/>
      <c r="P21" s="10">
        <f t="shared" si="5"/>
        <v>37.012576680000002</v>
      </c>
      <c r="Q21" s="10">
        <f t="shared" si="1"/>
        <v>0.58447197000000983</v>
      </c>
      <c r="R21" s="10">
        <f t="shared" si="2"/>
        <v>1.6044534148919491</v>
      </c>
      <c r="S21" s="1"/>
      <c r="T21" s="6"/>
      <c r="U21" s="6" t="e">
        <f>C21-#REF!</f>
        <v>#REF!</v>
      </c>
      <c r="V21" s="6" t="e">
        <f>P21-#REF!</f>
        <v>#REF!</v>
      </c>
      <c r="X21" s="28"/>
    </row>
    <row r="22" spans="1:24" ht="15" customHeight="1">
      <c r="A22" s="1"/>
      <c r="B22" s="9" t="s">
        <v>17</v>
      </c>
      <c r="C22" s="10">
        <v>0.33925168</v>
      </c>
      <c r="D22" s="10">
        <v>6.1061669999999998E-2</v>
      </c>
      <c r="E22" s="10">
        <v>4.4082799999999998E-2</v>
      </c>
      <c r="F22" s="10">
        <v>5.1772989999999998E-2</v>
      </c>
      <c r="G22" s="10">
        <v>3.9921169999999999E-2</v>
      </c>
      <c r="H22" s="10">
        <v>4.2663919999999994E-2</v>
      </c>
      <c r="I22" s="10">
        <v>0.12768823000000001</v>
      </c>
      <c r="J22" s="10"/>
      <c r="K22" s="10"/>
      <c r="L22" s="10"/>
      <c r="M22" s="10"/>
      <c r="N22" s="10"/>
      <c r="O22" s="10"/>
      <c r="P22" s="10">
        <f t="shared" si="5"/>
        <v>0.36719077999999999</v>
      </c>
      <c r="Q22" s="10">
        <f t="shared" si="1"/>
        <v>2.7939099999999994E-2</v>
      </c>
      <c r="R22" s="10">
        <f t="shared" si="2"/>
        <v>8.2355082220963496</v>
      </c>
      <c r="S22" s="1"/>
      <c r="T22" s="6"/>
      <c r="U22" s="6" t="e">
        <f>C22-#REF!</f>
        <v>#REF!</v>
      </c>
      <c r="V22" s="6" t="e">
        <f>P22-#REF!</f>
        <v>#REF!</v>
      </c>
      <c r="X22" s="28"/>
    </row>
    <row r="23" spans="1:24" ht="15" customHeight="1">
      <c r="A23" s="1"/>
      <c r="B23" s="9" t="s">
        <v>18</v>
      </c>
      <c r="C23" s="10">
        <v>0</v>
      </c>
      <c r="D23" s="10">
        <v>0.52591292000000001</v>
      </c>
      <c r="E23" s="10">
        <v>0</v>
      </c>
      <c r="F23" s="10">
        <v>0</v>
      </c>
      <c r="G23" s="10">
        <v>0.52930265999999992</v>
      </c>
      <c r="H23" s="10">
        <v>0.5427132400000001</v>
      </c>
      <c r="I23" s="10">
        <v>1.0602279000000001</v>
      </c>
      <c r="J23" s="10"/>
      <c r="K23" s="10"/>
      <c r="L23" s="10"/>
      <c r="M23" s="10"/>
      <c r="N23" s="10"/>
      <c r="O23" s="10"/>
      <c r="P23" s="10">
        <f t="shared" si="5"/>
        <v>2.65815672</v>
      </c>
      <c r="Q23" s="10">
        <f t="shared" si="1"/>
        <v>2.65815672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8"/>
    </row>
    <row r="24" spans="1:24" ht="21" customHeight="1">
      <c r="A24" s="1"/>
      <c r="B24" s="7" t="s">
        <v>19</v>
      </c>
      <c r="C24" s="8">
        <f>SUM(C25:C29,C32)</f>
        <v>53.165238549999998</v>
      </c>
      <c r="D24" s="8">
        <f t="shared" ref="D24" si="8">SUM(D25:D29,D32)</f>
        <v>9.6160882399999998</v>
      </c>
      <c r="E24" s="8">
        <f t="shared" ref="E24:O24" si="9">SUM(E25:E29,E32)</f>
        <v>10.663088339999998</v>
      </c>
      <c r="F24" s="8">
        <f t="shared" si="9"/>
        <v>9.2595326799999995</v>
      </c>
      <c r="G24" s="8">
        <f t="shared" si="9"/>
        <v>10.267766630000001</v>
      </c>
      <c r="H24" s="8">
        <f t="shared" si="9"/>
        <v>11.645056800000001</v>
      </c>
      <c r="I24" s="8">
        <f t="shared" si="9"/>
        <v>10.508913310000001</v>
      </c>
      <c r="J24" s="8">
        <f t="shared" si="9"/>
        <v>0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61.960446000000005</v>
      </c>
      <c r="Q24" s="8">
        <f t="shared" si="1"/>
        <v>8.7952074500000066</v>
      </c>
      <c r="R24" s="8">
        <f t="shared" si="2"/>
        <v>16.543154305098113</v>
      </c>
      <c r="S24" s="1"/>
      <c r="T24" s="6"/>
      <c r="U24" s="6" t="e">
        <f>C24-#REF!</f>
        <v>#REF!</v>
      </c>
      <c r="V24" s="6" t="e">
        <f>P24-#REF!</f>
        <v>#REF!</v>
      </c>
      <c r="X24" s="28"/>
    </row>
    <row r="25" spans="1:24" ht="15" customHeight="1">
      <c r="A25" s="1"/>
      <c r="B25" s="9" t="s">
        <v>20</v>
      </c>
      <c r="C25" s="10">
        <v>28.277977009999997</v>
      </c>
      <c r="D25" s="10">
        <v>5.6896575</v>
      </c>
      <c r="E25" s="10">
        <v>6.0778513599999995</v>
      </c>
      <c r="F25" s="10">
        <v>4.9804654399999997</v>
      </c>
      <c r="G25" s="10">
        <v>5.8738226200000003</v>
      </c>
      <c r="H25" s="10">
        <v>6.6718815600000001</v>
      </c>
      <c r="I25" s="10">
        <v>5.5872684600000007</v>
      </c>
      <c r="J25" s="10"/>
      <c r="K25" s="10"/>
      <c r="L25" s="10"/>
      <c r="M25" s="10"/>
      <c r="N25" s="10"/>
      <c r="O25" s="10"/>
      <c r="P25" s="10">
        <f t="shared" si="5"/>
        <v>34.880946940000001</v>
      </c>
      <c r="Q25" s="10">
        <f t="shared" si="1"/>
        <v>6.602969930000004</v>
      </c>
      <c r="R25" s="10">
        <f t="shared" si="2"/>
        <v>23.350220306300493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hidden="1" customHeight="1">
      <c r="A26" s="20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/>
      <c r="K26" s="10"/>
      <c r="L26" s="10"/>
      <c r="M26" s="10"/>
      <c r="N26" s="10"/>
      <c r="O26" s="10"/>
      <c r="P26" s="10">
        <f t="shared" si="5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>
      <c r="A27" s="20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>
      <c r="A28" s="1"/>
      <c r="B28" s="9" t="s">
        <v>23</v>
      </c>
      <c r="C28" s="10">
        <v>13.69586099</v>
      </c>
      <c r="D28" s="10">
        <v>1.94815841</v>
      </c>
      <c r="E28" s="10">
        <v>2.1048000999999998</v>
      </c>
      <c r="F28" s="10">
        <v>2.38606505</v>
      </c>
      <c r="G28" s="10">
        <v>2.13221756</v>
      </c>
      <c r="H28" s="10">
        <v>2.3988330700000002</v>
      </c>
      <c r="I28" s="10">
        <v>2.6383366399999999</v>
      </c>
      <c r="J28" s="10"/>
      <c r="K28" s="10"/>
      <c r="L28" s="10"/>
      <c r="M28" s="10"/>
      <c r="N28" s="10"/>
      <c r="O28" s="10"/>
      <c r="P28" s="10">
        <f t="shared" si="5"/>
        <v>13.60841083</v>
      </c>
      <c r="Q28" s="10">
        <f t="shared" si="1"/>
        <v>-8.7450159999999499E-2</v>
      </c>
      <c r="R28" s="10">
        <f t="shared" si="2"/>
        <v>-0.63851524240681923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>
      <c r="A29" s="20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>
      <c r="A30" s="20"/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/>
      <c r="K30" s="10"/>
      <c r="L30" s="10"/>
      <c r="M30" s="10"/>
      <c r="N30" s="10"/>
      <c r="O30" s="10"/>
      <c r="P30" s="10">
        <f t="shared" si="5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>
      <c r="A31" s="20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/>
      <c r="L31" s="10"/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>
      <c r="A32" s="1"/>
      <c r="B32" s="9" t="s">
        <v>57</v>
      </c>
      <c r="C32" s="10">
        <v>11.191400550000001</v>
      </c>
      <c r="D32" s="10">
        <v>1.97827233</v>
      </c>
      <c r="E32" s="10">
        <v>2.4804368800000001</v>
      </c>
      <c r="F32" s="10">
        <v>1.89300219</v>
      </c>
      <c r="G32" s="10">
        <v>2.2617264500000003</v>
      </c>
      <c r="H32" s="10">
        <v>2.57434217</v>
      </c>
      <c r="I32" s="10">
        <v>2.2833082099999999</v>
      </c>
      <c r="J32" s="10"/>
      <c r="K32" s="10"/>
      <c r="L32" s="10"/>
      <c r="M32" s="10"/>
      <c r="N32" s="10"/>
      <c r="O32" s="10"/>
      <c r="P32" s="10">
        <f t="shared" si="5"/>
        <v>13.471088229999999</v>
      </c>
      <c r="Q32" s="10">
        <f t="shared" ref="Q32" si="11">+P32-C32</f>
        <v>2.2796876799999986</v>
      </c>
      <c r="R32" s="10">
        <f t="shared" ref="R32" si="12">IF(ISNUMBER(+Q32/C32*100), +Q32/C32*100, "")</f>
        <v>20.369994531202785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>
      <c r="A33" s="1"/>
      <c r="B33" s="7" t="s">
        <v>27</v>
      </c>
      <c r="C33" s="8">
        <f>SUM(C34:C40)</f>
        <v>40.378504049999997</v>
      </c>
      <c r="D33" s="8">
        <f>SUM(D34:D40)</f>
        <v>6.8383657499999995</v>
      </c>
      <c r="E33" s="8">
        <f>SUM(E34:E40)</f>
        <v>6.9172801100000001</v>
      </c>
      <c r="F33" s="8">
        <f t="shared" ref="F33:O33" si="13">SUM(F34:F40)</f>
        <v>6.6447865299999993</v>
      </c>
      <c r="G33" s="8">
        <f t="shared" si="13"/>
        <v>7.4421966100000008</v>
      </c>
      <c r="H33" s="8">
        <f t="shared" si="13"/>
        <v>6.8803327699999999</v>
      </c>
      <c r="I33" s="8">
        <f t="shared" si="13"/>
        <v>7.0863889800000006</v>
      </c>
      <c r="J33" s="8">
        <f t="shared" si="13"/>
        <v>0</v>
      </c>
      <c r="K33" s="8">
        <f t="shared" si="13"/>
        <v>0</v>
      </c>
      <c r="L33" s="8">
        <f t="shared" si="13"/>
        <v>0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41.80935075</v>
      </c>
      <c r="Q33" s="8">
        <f t="shared" si="1"/>
        <v>1.4308467000000036</v>
      </c>
      <c r="R33" s="8">
        <f t="shared" si="2"/>
        <v>3.5435852161046157</v>
      </c>
      <c r="S33" s="1"/>
      <c r="T33" s="6"/>
      <c r="U33" s="6" t="e">
        <f>C33-#REF!</f>
        <v>#REF!</v>
      </c>
      <c r="V33" s="6" t="e">
        <f>P33-#REF!</f>
        <v>#REF!</v>
      </c>
      <c r="X33" s="23"/>
      <c r="Y33" s="23"/>
    </row>
    <row r="34" spans="1:25" ht="15" customHeight="1">
      <c r="A34" s="1"/>
      <c r="B34" s="9" t="s">
        <v>28</v>
      </c>
      <c r="C34" s="10">
        <v>11.052513489999999</v>
      </c>
      <c r="D34" s="10">
        <v>1.5714636599999998</v>
      </c>
      <c r="E34" s="10">
        <v>1.84769641</v>
      </c>
      <c r="F34" s="10">
        <v>1.6382700800000001</v>
      </c>
      <c r="G34" s="10">
        <v>1.80969066</v>
      </c>
      <c r="H34" s="10">
        <v>1.67876267</v>
      </c>
      <c r="I34" s="10">
        <v>1.7852494800000001</v>
      </c>
      <c r="J34" s="10"/>
      <c r="K34" s="10"/>
      <c r="L34" s="10"/>
      <c r="M34" s="10"/>
      <c r="N34" s="10"/>
      <c r="O34" s="10"/>
      <c r="P34" s="10">
        <f t="shared" si="5"/>
        <v>10.331132960000001</v>
      </c>
      <c r="Q34" s="10">
        <f t="shared" si="1"/>
        <v>-0.72138052999999758</v>
      </c>
      <c r="R34" s="10">
        <f t="shared" si="2"/>
        <v>-6.5268459581857314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>
      <c r="A35" s="1"/>
      <c r="B35" s="9" t="s">
        <v>29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/>
      <c r="K35" s="10"/>
      <c r="L35" s="10"/>
      <c r="M35" s="10"/>
      <c r="N35" s="10"/>
      <c r="O35" s="10"/>
      <c r="P35" s="10">
        <f t="shared" si="5"/>
        <v>0</v>
      </c>
      <c r="Q35" s="10">
        <f t="shared" si="1"/>
        <v>0</v>
      </c>
      <c r="R35" s="10" t="str">
        <f t="shared" si="2"/>
        <v/>
      </c>
      <c r="S35" s="1"/>
      <c r="T35" s="6"/>
      <c r="U35" s="6" t="e">
        <f>C35-#REF!</f>
        <v>#REF!</v>
      </c>
      <c r="V35" s="6" t="e">
        <f>P35-#REF!</f>
        <v>#REF!</v>
      </c>
      <c r="Y35" s="23"/>
    </row>
    <row r="36" spans="1:25" ht="15" customHeight="1">
      <c r="A36" s="1"/>
      <c r="B36" s="9" t="s">
        <v>30</v>
      </c>
      <c r="C36" s="10">
        <v>29.325954580000001</v>
      </c>
      <c r="D36" s="10">
        <v>5.2666887999999998</v>
      </c>
      <c r="E36" s="10">
        <v>5.0695836999999999</v>
      </c>
      <c r="F36" s="10">
        <v>4.6369201999999996</v>
      </c>
      <c r="G36" s="10">
        <v>5.3824777000000008</v>
      </c>
      <c r="H36" s="10">
        <v>5.1161946</v>
      </c>
      <c r="I36" s="10">
        <v>5.3011395000000006</v>
      </c>
      <c r="J36" s="10"/>
      <c r="K36" s="10"/>
      <c r="L36" s="10"/>
      <c r="M36" s="10"/>
      <c r="N36" s="10"/>
      <c r="O36" s="10"/>
      <c r="P36" s="10">
        <f t="shared" si="5"/>
        <v>30.773004500000003</v>
      </c>
      <c r="Q36" s="10">
        <f t="shared" si="1"/>
        <v>1.4470499200000013</v>
      </c>
      <c r="R36" s="10">
        <f t="shared" si="2"/>
        <v>4.9343659591796349</v>
      </c>
      <c r="S36" s="1"/>
      <c r="T36" s="6"/>
      <c r="U36" s="6" t="e">
        <f>C36-#REF!</f>
        <v>#REF!</v>
      </c>
      <c r="V36" s="6" t="e">
        <f>P36-#REF!</f>
        <v>#REF!</v>
      </c>
      <c r="Y36" s="23"/>
    </row>
    <row r="37" spans="1:25" ht="15" customHeight="1">
      <c r="A37" s="1"/>
      <c r="B37" s="9" t="s">
        <v>31</v>
      </c>
      <c r="C37" s="10">
        <v>0</v>
      </c>
      <c r="D37" s="10">
        <v>0</v>
      </c>
      <c r="E37" s="10">
        <v>0</v>
      </c>
      <c r="F37" s="10">
        <v>0.36959625000000002</v>
      </c>
      <c r="G37" s="10">
        <v>0.25002825000000001</v>
      </c>
      <c r="H37" s="10">
        <v>8.5375500000000007E-2</v>
      </c>
      <c r="I37" s="10">
        <v>0</v>
      </c>
      <c r="J37" s="10"/>
      <c r="K37" s="10"/>
      <c r="L37" s="10"/>
      <c r="M37" s="10"/>
      <c r="N37" s="10"/>
      <c r="O37" s="10"/>
      <c r="P37" s="10">
        <f t="shared" si="5"/>
        <v>0.70500000000000007</v>
      </c>
      <c r="Q37" s="10">
        <f t="shared" si="1"/>
        <v>0.70500000000000007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>
      <c r="A38" s="20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>
      <c r="A39" s="20"/>
      <c r="B39" s="9" t="s">
        <v>33</v>
      </c>
      <c r="C39" s="10">
        <v>3.5979999999999998E-5</v>
      </c>
      <c r="D39" s="10">
        <v>2.1329000000000001E-4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/>
      <c r="K39" s="10"/>
      <c r="L39" s="10"/>
      <c r="M39" s="10"/>
      <c r="N39" s="10"/>
      <c r="O39" s="10"/>
      <c r="P39" s="10">
        <f t="shared" si="5"/>
        <v>2.1329000000000001E-4</v>
      </c>
      <c r="Q39" s="10">
        <f t="shared" si="1"/>
        <v>1.7731000000000002E-4</v>
      </c>
      <c r="R39" s="10">
        <f t="shared" si="2"/>
        <v>492.80155642023357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>
      <c r="A40" s="20"/>
      <c r="B40" s="9" t="s">
        <v>34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/>
      <c r="K40" s="10"/>
      <c r="L40" s="10"/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>
      <c r="A41" s="1"/>
      <c r="B41" s="3" t="s">
        <v>35</v>
      </c>
      <c r="C41" s="5">
        <f>SUM(C42:C43,C46,C48:C50)</f>
        <v>149.74133843000001</v>
      </c>
      <c r="D41" s="5">
        <f>SUM(D42:D43,D46,D48:D50)</f>
        <v>31.639695639999999</v>
      </c>
      <c r="E41" s="5">
        <f>SUM(E42:E43,E46,E48:E50)</f>
        <v>24.272573510000001</v>
      </c>
      <c r="F41" s="5">
        <f>SUM(F42:F43,F46,F48:F50)</f>
        <v>27.874596409999999</v>
      </c>
      <c r="G41" s="5">
        <f t="shared" ref="G41:K41" si="14">SUM(G42:G43,G46,G48:G50)</f>
        <v>22.134757820000001</v>
      </c>
      <c r="H41" s="5">
        <f t="shared" si="14"/>
        <v>29.953888299999996</v>
      </c>
      <c r="I41" s="5">
        <f t="shared" si="14"/>
        <v>24.155655710000001</v>
      </c>
      <c r="J41" s="5">
        <f t="shared" si="14"/>
        <v>0</v>
      </c>
      <c r="K41" s="5">
        <f t="shared" si="14"/>
        <v>0</v>
      </c>
      <c r="L41" s="5">
        <f t="shared" ref="L41" si="15">SUM(L42:L43,L46,L48:L50)</f>
        <v>0</v>
      </c>
      <c r="M41" s="5">
        <f t="shared" ref="M41" si="16">SUM(M42:M43,M46,M48:M50)</f>
        <v>0</v>
      </c>
      <c r="N41" s="5">
        <f t="shared" ref="N41" si="17">SUM(N42:N43,N46,N48:N50)</f>
        <v>0</v>
      </c>
      <c r="O41" s="5">
        <f t="shared" ref="O41" si="18">SUM(O42:O43,O46,O48:O50)</f>
        <v>0</v>
      </c>
      <c r="P41" s="5">
        <f>SUM(D41:O41)</f>
        <v>160.03116738999998</v>
      </c>
      <c r="Q41" s="5">
        <f t="shared" si="1"/>
        <v>10.289828959999966</v>
      </c>
      <c r="R41" s="5">
        <f t="shared" si="2"/>
        <v>6.8717356662403422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>
      <c r="A42" s="1"/>
      <c r="B42" s="7" t="s">
        <v>54</v>
      </c>
      <c r="C42" s="8">
        <v>27.155895739999998</v>
      </c>
      <c r="D42" s="8">
        <v>5.5945723599999999</v>
      </c>
      <c r="E42" s="8">
        <v>4.6059087600000002</v>
      </c>
      <c r="F42" s="8">
        <v>4.8482974599999995</v>
      </c>
      <c r="G42" s="8">
        <v>4.5965454699999997</v>
      </c>
      <c r="H42" s="8">
        <v>4.9406303999999999</v>
      </c>
      <c r="I42" s="8">
        <v>4.8909143899999998</v>
      </c>
      <c r="J42" s="8"/>
      <c r="K42" s="8"/>
      <c r="L42" s="8"/>
      <c r="M42" s="8"/>
      <c r="N42" s="8"/>
      <c r="O42" s="8"/>
      <c r="P42" s="8">
        <f t="shared" si="5"/>
        <v>29.476868839999998</v>
      </c>
      <c r="Q42" s="8">
        <f t="shared" si="1"/>
        <v>2.3209730999999998</v>
      </c>
      <c r="R42" s="8">
        <f t="shared" si="2"/>
        <v>8.5468478823965306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>
      <c r="A43" s="1"/>
      <c r="B43" s="7" t="s">
        <v>62</v>
      </c>
      <c r="C43" s="8">
        <f>SUM(C44:C45)</f>
        <v>20.840043640000005</v>
      </c>
      <c r="D43" s="8">
        <f>SUM(D44:D45)</f>
        <v>4.3997533600000001</v>
      </c>
      <c r="E43" s="8">
        <f t="shared" ref="E43:O43" si="19">SUM(E44:E45)</f>
        <v>4.5418229299999995</v>
      </c>
      <c r="F43" s="8">
        <f t="shared" si="19"/>
        <v>4.3380475199999999</v>
      </c>
      <c r="G43" s="8">
        <f t="shared" si="19"/>
        <v>4.3621091300000003</v>
      </c>
      <c r="H43" s="8">
        <f t="shared" si="19"/>
        <v>4.3520976300000003</v>
      </c>
      <c r="I43" s="8">
        <f t="shared" si="19"/>
        <v>4.57238057</v>
      </c>
      <c r="J43" s="8">
        <f t="shared" si="19"/>
        <v>0</v>
      </c>
      <c r="K43" s="8">
        <f t="shared" si="19"/>
        <v>0</v>
      </c>
      <c r="L43" s="8">
        <f t="shared" si="19"/>
        <v>0</v>
      </c>
      <c r="M43" s="8">
        <f t="shared" si="19"/>
        <v>0</v>
      </c>
      <c r="N43" s="8">
        <f t="shared" si="19"/>
        <v>0</v>
      </c>
      <c r="O43" s="8">
        <f t="shared" si="19"/>
        <v>0</v>
      </c>
      <c r="P43" s="8">
        <f t="shared" ref="P43" si="20">SUM(D43:O43)</f>
        <v>26.56621114</v>
      </c>
      <c r="Q43" s="8">
        <f t="shared" ref="Q43:Q45" si="21">+P43-C43</f>
        <v>5.7261674999999954</v>
      </c>
      <c r="R43" s="8">
        <f t="shared" ref="R43:R45" si="22">IF(ISNUMBER(+Q43/C43*100), +Q43/C43*100, "")</f>
        <v>27.476753882651629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>
      <c r="A44" s="1"/>
      <c r="B44" s="11" t="s">
        <v>63</v>
      </c>
      <c r="C44" s="10">
        <v>20.832740880000003</v>
      </c>
      <c r="D44" s="10">
        <v>4.3924298799999999</v>
      </c>
      <c r="E44" s="10">
        <v>4.5345711199999998</v>
      </c>
      <c r="F44" s="10">
        <v>4.3308426799999999</v>
      </c>
      <c r="G44" s="10">
        <v>4.3549042600000005</v>
      </c>
      <c r="H44" s="10">
        <v>4.3448708500000004</v>
      </c>
      <c r="I44" s="10">
        <v>4.5651280200000004</v>
      </c>
      <c r="J44" s="10"/>
      <c r="K44" s="10"/>
      <c r="L44" s="10"/>
      <c r="M44" s="10"/>
      <c r="N44" s="10"/>
      <c r="O44" s="10"/>
      <c r="P44" s="10">
        <f t="shared" ref="P44:P45" si="23">SUM(D44:O44)</f>
        <v>26.522746810000001</v>
      </c>
      <c r="Q44" s="10">
        <f t="shared" si="21"/>
        <v>5.6900059299999981</v>
      </c>
      <c r="R44" s="10">
        <f t="shared" si="22"/>
        <v>27.312805178998595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15" customHeight="1">
      <c r="A45" s="1"/>
      <c r="B45" s="11" t="s">
        <v>64</v>
      </c>
      <c r="C45" s="10">
        <v>7.3027600000000002E-3</v>
      </c>
      <c r="D45" s="10">
        <v>7.3234800000000003E-3</v>
      </c>
      <c r="E45" s="10">
        <v>7.25181E-3</v>
      </c>
      <c r="F45" s="10">
        <v>7.2048399999999997E-3</v>
      </c>
      <c r="G45" s="10">
        <v>7.2048699999999995E-3</v>
      </c>
      <c r="H45" s="10">
        <v>7.2267799999999995E-3</v>
      </c>
      <c r="I45" s="10">
        <v>7.25255E-3</v>
      </c>
      <c r="J45" s="10"/>
      <c r="K45" s="10"/>
      <c r="L45" s="10"/>
      <c r="M45" s="10"/>
      <c r="N45" s="10"/>
      <c r="O45" s="10"/>
      <c r="P45" s="10">
        <f t="shared" si="23"/>
        <v>4.3464329999999995E-2</v>
      </c>
      <c r="Q45" s="10">
        <f t="shared" si="21"/>
        <v>3.6161569999999997E-2</v>
      </c>
      <c r="R45" s="10">
        <f t="shared" si="22"/>
        <v>495.17675508985633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>
      <c r="A46" s="1"/>
      <c r="B46" s="7" t="s">
        <v>55</v>
      </c>
      <c r="C46" s="8">
        <v>7.7458905100000006</v>
      </c>
      <c r="D46" s="8">
        <v>1.41293285</v>
      </c>
      <c r="E46" s="8">
        <v>1.3097636399999999</v>
      </c>
      <c r="F46" s="8">
        <v>1.46867949</v>
      </c>
      <c r="G46" s="8">
        <v>1.4568260099999999</v>
      </c>
      <c r="H46" s="8">
        <v>1.3071889000000001</v>
      </c>
      <c r="I46" s="8">
        <v>1.3496169500000001</v>
      </c>
      <c r="J46" s="8"/>
      <c r="K46" s="8"/>
      <c r="L46" s="8"/>
      <c r="M46" s="8"/>
      <c r="N46" s="8"/>
      <c r="O46" s="8"/>
      <c r="P46" s="8">
        <f>SUM(D46:O46)</f>
        <v>8.30500784</v>
      </c>
      <c r="Q46" s="8">
        <f>+P46-C46</f>
        <v>0.55911732999999941</v>
      </c>
      <c r="R46" s="8">
        <f>IF(ISNUMBER(+Q46/C46*100), +Q46/C46*100, "")</f>
        <v>7.2182446844320207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15" customHeight="1">
      <c r="A47" s="1"/>
      <c r="B47" s="11" t="s">
        <v>58</v>
      </c>
      <c r="C47" s="10">
        <v>3.0401614700000001</v>
      </c>
      <c r="D47" s="10">
        <v>0.66644871000000006</v>
      </c>
      <c r="E47" s="10">
        <v>0.53188259000000004</v>
      </c>
      <c r="F47" s="10">
        <v>0.56228677999999999</v>
      </c>
      <c r="G47" s="10">
        <v>0.44521673</v>
      </c>
      <c r="H47" s="10">
        <v>0.53665644000000001</v>
      </c>
      <c r="I47" s="10">
        <v>0.49680796999999999</v>
      </c>
      <c r="J47" s="10"/>
      <c r="K47" s="10"/>
      <c r="L47" s="10"/>
      <c r="M47" s="10"/>
      <c r="N47" s="10"/>
      <c r="O47" s="10"/>
      <c r="P47" s="10">
        <f>SUM(D47:O47)</f>
        <v>3.2392992199999995</v>
      </c>
      <c r="Q47" s="10">
        <f>+P47-C47</f>
        <v>0.19913774999999934</v>
      </c>
      <c r="R47" s="10">
        <f>IF(ISNUMBER(+Q47/C47*100), +Q47/C47*100, "")</f>
        <v>6.5502359649337745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>
      <c r="A48" s="1"/>
      <c r="B48" s="7" t="s">
        <v>59</v>
      </c>
      <c r="C48" s="8">
        <v>50.722944600000005</v>
      </c>
      <c r="D48" s="8">
        <v>10.29339998</v>
      </c>
      <c r="E48" s="8">
        <v>6.2334851000000002</v>
      </c>
      <c r="F48" s="8">
        <v>12.585646350000001</v>
      </c>
      <c r="G48" s="8">
        <v>6.8418041199999999</v>
      </c>
      <c r="H48" s="8">
        <v>8.7018066299999983</v>
      </c>
      <c r="I48" s="8">
        <v>8.6793264400000005</v>
      </c>
      <c r="J48" s="8"/>
      <c r="K48" s="8"/>
      <c r="L48" s="8"/>
      <c r="M48" s="8"/>
      <c r="N48" s="8"/>
      <c r="O48" s="8"/>
      <c r="P48" s="8">
        <f>SUM(D48:O48)</f>
        <v>53.33546862</v>
      </c>
      <c r="Q48" s="8">
        <f>+P48-C48</f>
        <v>2.6125240199999951</v>
      </c>
      <c r="R48" s="8">
        <f>IF(ISNUMBER(+Q48/C48*100), +Q48/C48*100, "")</f>
        <v>5.1505764119222581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>
      <c r="A49" s="1"/>
      <c r="B49" s="7" t="s">
        <v>56</v>
      </c>
      <c r="C49" s="8">
        <v>17.039763929999999</v>
      </c>
      <c r="D49" s="8">
        <v>5.1548483800000007</v>
      </c>
      <c r="E49" s="8">
        <v>3.2166950700000001</v>
      </c>
      <c r="F49" s="8">
        <v>0.57749464000000006</v>
      </c>
      <c r="G49" s="8">
        <v>0.11980412</v>
      </c>
      <c r="H49" s="8">
        <v>6.2506883599999998</v>
      </c>
      <c r="I49" s="8">
        <v>0.02</v>
      </c>
      <c r="J49" s="8"/>
      <c r="K49" s="8"/>
      <c r="L49" s="8"/>
      <c r="M49" s="8"/>
      <c r="N49" s="8"/>
      <c r="O49" s="8"/>
      <c r="P49" s="8">
        <f>SUM(D49:O49)</f>
        <v>15.339530569999999</v>
      </c>
      <c r="Q49" s="8">
        <f>+P49-C49</f>
        <v>-1.7002333600000004</v>
      </c>
      <c r="R49" s="8">
        <f>IF(ISNUMBER(+Q49/C49*100), +Q49/C49*100, "")</f>
        <v>-9.9780335395761579</v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21" customHeight="1">
      <c r="A50" s="1"/>
      <c r="B50" s="7" t="s">
        <v>60</v>
      </c>
      <c r="C50" s="8">
        <v>26.23680001</v>
      </c>
      <c r="D50" s="8">
        <v>4.7841887100000005</v>
      </c>
      <c r="E50" s="8">
        <v>4.3648980100000001</v>
      </c>
      <c r="F50" s="8">
        <v>4.0564309500000002</v>
      </c>
      <c r="G50" s="8">
        <v>4.7576689700000001</v>
      </c>
      <c r="H50" s="8">
        <v>4.4014763800000001</v>
      </c>
      <c r="I50" s="8">
        <v>4.6434173599999999</v>
      </c>
      <c r="J50" s="8"/>
      <c r="K50" s="8"/>
      <c r="L50" s="8"/>
      <c r="M50" s="8"/>
      <c r="N50" s="8"/>
      <c r="O50" s="8"/>
      <c r="P50" s="8">
        <f>SUM(D50:O50)</f>
        <v>27.008080380000003</v>
      </c>
      <c r="Q50" s="8">
        <f>+P50-C50</f>
        <v>0.77128037000000305</v>
      </c>
      <c r="R50" s="8">
        <f>IF(ISNUMBER(+Q50/C50*100), +Q50/C50*100, "")</f>
        <v>2.939689175913351</v>
      </c>
      <c r="S50" s="1"/>
      <c r="T50" s="6"/>
      <c r="U50" s="6" t="e">
        <f>C50-#REF!</f>
        <v>#REF!</v>
      </c>
      <c r="V50" s="6" t="e">
        <f>P50-#REF!</f>
        <v>#REF!</v>
      </c>
    </row>
    <row r="51" spans="1:26" ht="6" customHeight="1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1"/>
      <c r="T51" s="6"/>
      <c r="U51" s="6"/>
      <c r="V51" s="6"/>
    </row>
    <row r="52" spans="1:26" ht="15" customHeight="1">
      <c r="A52" s="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"/>
      <c r="T52" s="1"/>
      <c r="U52" s="6"/>
      <c r="V52" s="6"/>
    </row>
    <row r="53" spans="1:26">
      <c r="A53" s="1"/>
      <c r="B53" s="12" t="s">
        <v>75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30" customHeight="1">
      <c r="A54" s="1"/>
      <c r="B54" s="38" t="s">
        <v>69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1"/>
      <c r="T54" s="1"/>
      <c r="U54" s="1"/>
      <c r="V54" s="1"/>
    </row>
    <row r="55" spans="1:26" ht="37.5" customHeight="1">
      <c r="A55" s="1"/>
      <c r="B55" s="38" t="s">
        <v>70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"/>
      <c r="T55" s="1"/>
      <c r="U55" s="1"/>
      <c r="V55" s="1"/>
    </row>
    <row r="56" spans="1:26" ht="24" hidden="1" customHeight="1">
      <c r="A56" s="1"/>
      <c r="B56" s="38" t="s">
        <v>53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1"/>
      <c r="T56" s="1"/>
      <c r="U56" s="1"/>
    </row>
    <row r="57" spans="1:26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1"/>
      <c r="T57" s="1"/>
      <c r="U57" s="1"/>
    </row>
    <row r="58" spans="1:26" ht="15.75">
      <c r="X58" s="13"/>
      <c r="Y58" s="13"/>
      <c r="Z58" s="13"/>
    </row>
    <row r="59" spans="1:26" ht="15.7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13"/>
      <c r="Q59" s="13"/>
      <c r="R59" s="13"/>
      <c r="S59" s="13"/>
      <c r="W59" s="13"/>
      <c r="X59" s="13"/>
      <c r="Y59" s="13"/>
      <c r="Z59" s="13"/>
    </row>
    <row r="60" spans="1:26" ht="15.7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V60" s="13"/>
    </row>
    <row r="66" spans="21:21">
      <c r="U66" s="14"/>
    </row>
    <row r="67" spans="21:21">
      <c r="U67" s="14"/>
    </row>
    <row r="68" spans="21:21">
      <c r="U68" s="14"/>
    </row>
    <row r="69" spans="21:21">
      <c r="U69" s="14"/>
    </row>
    <row r="70" spans="21:21">
      <c r="U70" s="14"/>
    </row>
    <row r="71" spans="21:21">
      <c r="U71" s="14"/>
    </row>
    <row r="72" spans="21:21">
      <c r="U72" s="14"/>
    </row>
    <row r="73" spans="21:21">
      <c r="U73" s="14"/>
    </row>
    <row r="74" spans="21:21">
      <c r="U74" s="14"/>
    </row>
  </sheetData>
  <mergeCells count="8">
    <mergeCell ref="B56:R56"/>
    <mergeCell ref="B2:R2"/>
    <mergeCell ref="B3:R3"/>
    <mergeCell ref="B5:B6"/>
    <mergeCell ref="D5:P5"/>
    <mergeCell ref="Q5:R5"/>
    <mergeCell ref="B54:R54"/>
    <mergeCell ref="B55:R5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E12:O12 P46:P50 P42 E43:O43 P44:P45 C12:D12 C43:D43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tabSelected="1" topLeftCell="A10" zoomScale="82" zoomScaleNormal="82" zoomScaleSheetLayoutView="50" workbookViewId="0">
      <selection activeCell="B2" sqref="B2:I2"/>
    </sheetView>
  </sheetViews>
  <sheetFormatPr baseColWidth="10" defaultRowHeight="13.5"/>
  <cols>
    <col min="1" max="1" width="1.7109375" style="2" customWidth="1"/>
    <col min="2" max="2" width="62.7109375" style="2" customWidth="1"/>
    <col min="3" max="3" width="17.85546875" style="2" customWidth="1"/>
    <col min="4" max="4" width="18.28515625" style="2" customWidth="1"/>
    <col min="5" max="5" width="18" style="2" customWidth="1"/>
    <col min="6" max="6" width="18.7109375" style="2" customWidth="1"/>
    <col min="7" max="7" width="13.85546875" style="2" customWidth="1"/>
    <col min="8" max="8" width="14.5703125" style="2" customWidth="1"/>
    <col min="9" max="9" width="13.85546875" style="2" customWidth="1"/>
    <col min="10" max="10" width="1.7109375" style="2" customWidth="1"/>
    <col min="11" max="11" width="12.42578125" style="2" hidden="1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7109375" style="2" hidden="1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6.5">
      <c r="A2" s="1"/>
      <c r="B2" s="39" t="s">
        <v>72</v>
      </c>
      <c r="C2" s="39"/>
      <c r="D2" s="39"/>
      <c r="E2" s="39"/>
      <c r="F2" s="39"/>
      <c r="G2" s="39"/>
      <c r="H2" s="39"/>
      <c r="I2" s="39"/>
      <c r="J2" s="1"/>
      <c r="K2" s="1"/>
    </row>
    <row r="3" spans="1:19" ht="16.5" customHeight="1">
      <c r="A3" s="1"/>
      <c r="B3" s="39" t="s">
        <v>0</v>
      </c>
      <c r="C3" s="39"/>
      <c r="D3" s="39"/>
      <c r="E3" s="39"/>
      <c r="F3" s="39"/>
      <c r="G3" s="39"/>
      <c r="H3" s="39"/>
      <c r="I3" s="39"/>
      <c r="J3" s="1"/>
      <c r="K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30.75" customHeight="1">
      <c r="A5" s="1"/>
      <c r="B5" s="40" t="s">
        <v>1</v>
      </c>
      <c r="C5" s="15" t="s">
        <v>61</v>
      </c>
      <c r="D5" s="15" t="s">
        <v>68</v>
      </c>
      <c r="E5" s="15" t="s">
        <v>65</v>
      </c>
      <c r="F5" s="45" t="s">
        <v>67</v>
      </c>
      <c r="G5" s="46"/>
      <c r="H5" s="47" t="s">
        <v>66</v>
      </c>
      <c r="I5" s="47"/>
      <c r="J5" s="1"/>
      <c r="K5" s="1"/>
      <c r="L5" s="1"/>
      <c r="M5" s="1"/>
    </row>
    <row r="6" spans="1:19" ht="30.75" customHeight="1">
      <c r="A6" s="1"/>
      <c r="B6" s="40"/>
      <c r="C6" s="22" t="s">
        <v>71</v>
      </c>
      <c r="D6" s="22" t="s">
        <v>71</v>
      </c>
      <c r="E6" s="22" t="s">
        <v>71</v>
      </c>
      <c r="F6" s="16" t="s">
        <v>38</v>
      </c>
      <c r="G6" s="16" t="s">
        <v>4</v>
      </c>
      <c r="H6" s="16" t="s">
        <v>3</v>
      </c>
      <c r="I6" s="21" t="s">
        <v>4</v>
      </c>
      <c r="J6" s="1"/>
      <c r="K6" s="1"/>
      <c r="L6" s="1"/>
      <c r="M6" s="1"/>
    </row>
    <row r="7" spans="1:19" ht="21" customHeight="1">
      <c r="A7" s="1"/>
      <c r="B7" s="3" t="s">
        <v>36</v>
      </c>
      <c r="C7" s="4">
        <f>+C8+C41</f>
        <v>4148.2987779700006</v>
      </c>
      <c r="D7" s="4">
        <f>+D8+D41</f>
        <v>4449.5459892699992</v>
      </c>
      <c r="E7" s="4">
        <f>+E8+E41</f>
        <v>4468.8583046099993</v>
      </c>
      <c r="F7" s="5">
        <f t="shared" ref="F7:F50" si="0">+E7-D7</f>
        <v>19.312315340000168</v>
      </c>
      <c r="G7" s="5">
        <f t="shared" ref="G7:G50" si="1">IF(ISNUMBER(+F7/D7*100), +F7/D7*100, "")</f>
        <v>0.43402889612943596</v>
      </c>
      <c r="H7" s="5">
        <f t="shared" ref="H7:H50" si="2">+E7-C7</f>
        <v>320.55952663999869</v>
      </c>
      <c r="I7" s="5">
        <f t="shared" ref="I7:I50" si="3">IF(ISNUMBER(+H7/C7*100), +H7/C7*100, "")</f>
        <v>7.7274936979555449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>
      <c r="A8" s="1"/>
      <c r="B8" s="3" t="s">
        <v>5</v>
      </c>
      <c r="C8" s="5">
        <f>+C9+C12+C16+C17+C24+C33</f>
        <v>3998.5574395400008</v>
      </c>
      <c r="D8" s="5">
        <f>+D9+D12+D16+D17+D24+D33</f>
        <v>4154.4988571299991</v>
      </c>
      <c r="E8" s="5">
        <f>+E9+E12+E16+E17+E24+E33</f>
        <v>4308.8271372199997</v>
      </c>
      <c r="F8" s="5">
        <f t="shared" si="0"/>
        <v>154.32828009000059</v>
      </c>
      <c r="G8" s="5">
        <f t="shared" si="1"/>
        <v>3.7147267431579771</v>
      </c>
      <c r="H8" s="5">
        <f t="shared" si="2"/>
        <v>310.2696976799989</v>
      </c>
      <c r="I8" s="5">
        <f t="shared" si="3"/>
        <v>7.7595408437021911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>
      <c r="A9" s="1"/>
      <c r="B9" s="7" t="s">
        <v>6</v>
      </c>
      <c r="C9" s="8">
        <f>SUM(C10:C11)</f>
        <v>1740.5487882800003</v>
      </c>
      <c r="D9" s="8">
        <f>SUM(D10:D11)</f>
        <v>1830.2295521599999</v>
      </c>
      <c r="E9" s="8">
        <f>SUM(E10:E11)</f>
        <v>1883.1917183200001</v>
      </c>
      <c r="F9" s="8">
        <f t="shared" si="0"/>
        <v>52.962166160000152</v>
      </c>
      <c r="G9" s="8">
        <f t="shared" si="1"/>
        <v>2.8937444539399593</v>
      </c>
      <c r="H9" s="8">
        <f t="shared" si="2"/>
        <v>142.64293003999978</v>
      </c>
      <c r="I9" s="8">
        <f t="shared" si="3"/>
        <v>8.1952847860678837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3"/>
      <c r="S9" s="23"/>
    </row>
    <row r="10" spans="1:19" ht="15" customHeight="1">
      <c r="A10" s="1"/>
      <c r="B10" s="9" t="s">
        <v>7</v>
      </c>
      <c r="C10" s="10">
        <v>812.53202196000007</v>
      </c>
      <c r="D10" s="10">
        <v>862.82390608999981</v>
      </c>
      <c r="E10" s="10">
        <v>864.43140933000006</v>
      </c>
      <c r="F10" s="10">
        <f t="shared" si="0"/>
        <v>1.6075032400002556</v>
      </c>
      <c r="G10" s="10">
        <f t="shared" si="1"/>
        <v>0.18630722081923626</v>
      </c>
      <c r="H10" s="10">
        <f t="shared" si="2"/>
        <v>51.899387369999999</v>
      </c>
      <c r="I10" s="10">
        <f t="shared" si="3"/>
        <v>6.3873651705206207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>
      <c r="A11" s="1"/>
      <c r="B11" s="9" t="s">
        <v>8</v>
      </c>
      <c r="C11" s="10">
        <v>928.0167663200001</v>
      </c>
      <c r="D11" s="10">
        <v>967.40564606999999</v>
      </c>
      <c r="E11" s="10">
        <v>1018.76030899</v>
      </c>
      <c r="F11" s="10">
        <f t="shared" si="0"/>
        <v>51.35466292000001</v>
      </c>
      <c r="G11" s="10">
        <f t="shared" si="1"/>
        <v>5.308493198135011</v>
      </c>
      <c r="H11" s="10">
        <f t="shared" si="2"/>
        <v>90.743542669999897</v>
      </c>
      <c r="I11" s="10">
        <f t="shared" si="3"/>
        <v>9.7782223299519107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>
      <c r="A12" s="1"/>
      <c r="B12" s="7" t="s">
        <v>9</v>
      </c>
      <c r="C12" s="8">
        <f>SUM(C13:C15)</f>
        <v>1886.75121868</v>
      </c>
      <c r="D12" s="8">
        <f>SUM(D13:D15)</f>
        <v>1945.4730749199998</v>
      </c>
      <c r="E12" s="8">
        <f>SUM(E13:E15)</f>
        <v>2023.8139228</v>
      </c>
      <c r="F12" s="8">
        <f t="shared" si="0"/>
        <v>78.340847880000183</v>
      </c>
      <c r="G12" s="8">
        <f t="shared" si="1"/>
        <v>4.0268276590372061</v>
      </c>
      <c r="H12" s="8">
        <f t="shared" si="2"/>
        <v>137.06270412000003</v>
      </c>
      <c r="I12" s="8">
        <f t="shared" si="3"/>
        <v>7.2644820770748559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>
      <c r="A13" s="1"/>
      <c r="B13" s="9" t="s">
        <v>7</v>
      </c>
      <c r="C13" s="10">
        <v>738.76296134000006</v>
      </c>
      <c r="D13" s="10">
        <v>754.97315536999997</v>
      </c>
      <c r="E13" s="10">
        <v>802.35430472999997</v>
      </c>
      <c r="F13" s="10">
        <f t="shared" si="0"/>
        <v>47.381149359999995</v>
      </c>
      <c r="G13" s="10">
        <f t="shared" si="1"/>
        <v>6.2758720655146041</v>
      </c>
      <c r="H13" s="10">
        <f t="shared" si="2"/>
        <v>63.591343389999906</v>
      </c>
      <c r="I13" s="10">
        <f t="shared" si="3"/>
        <v>8.607814240531928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>
      <c r="A14" s="1"/>
      <c r="B14" s="9" t="s">
        <v>10</v>
      </c>
      <c r="C14" s="10">
        <v>764.85065431999999</v>
      </c>
      <c r="D14" s="10">
        <v>796.06833612999992</v>
      </c>
      <c r="E14" s="10">
        <v>821.67017190000001</v>
      </c>
      <c r="F14" s="10">
        <f t="shared" si="0"/>
        <v>25.601835770000093</v>
      </c>
      <c r="G14" s="10">
        <f t="shared" si="1"/>
        <v>3.2160349316819521</v>
      </c>
      <c r="H14" s="10">
        <f t="shared" si="2"/>
        <v>56.819517580000024</v>
      </c>
      <c r="I14" s="10">
        <f t="shared" si="3"/>
        <v>7.4288381998595696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>
      <c r="A15" s="1"/>
      <c r="B15" s="9" t="s">
        <v>11</v>
      </c>
      <c r="C15" s="10">
        <v>383.13760301999997</v>
      </c>
      <c r="D15" s="10">
        <v>394.43158341999998</v>
      </c>
      <c r="E15" s="10">
        <v>399.78944617000002</v>
      </c>
      <c r="F15" s="10">
        <f t="shared" si="0"/>
        <v>5.357862750000038</v>
      </c>
      <c r="G15" s="10">
        <f t="shared" si="1"/>
        <v>1.3583756918103742</v>
      </c>
      <c r="H15" s="10">
        <f t="shared" si="2"/>
        <v>16.651843150000047</v>
      </c>
      <c r="I15" s="10">
        <f t="shared" si="3"/>
        <v>4.346178244773018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>
      <c r="A16" s="1"/>
      <c r="B16" s="7" t="s">
        <v>37</v>
      </c>
      <c r="C16" s="8">
        <v>159.56893441</v>
      </c>
      <c r="D16" s="8">
        <v>177.37820547999996</v>
      </c>
      <c r="E16" s="8">
        <v>177.99886472</v>
      </c>
      <c r="F16" s="8">
        <f t="shared" si="0"/>
        <v>0.62065924000003747</v>
      </c>
      <c r="G16" s="8">
        <f t="shared" si="1"/>
        <v>0.34990727204646294</v>
      </c>
      <c r="H16" s="8">
        <f t="shared" si="2"/>
        <v>18.429930310000003</v>
      </c>
      <c r="I16" s="8">
        <f t="shared" si="3"/>
        <v>11.549823515550795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>
      <c r="A17" s="1"/>
      <c r="B17" s="7" t="s">
        <v>12</v>
      </c>
      <c r="C17" s="8">
        <f>SUM(C18:C23)</f>
        <v>118.14475556999999</v>
      </c>
      <c r="D17" s="8">
        <f>SUM(D18:D23)</f>
        <v>120.12215178999999</v>
      </c>
      <c r="E17" s="8">
        <f>SUM(E18:E23)</f>
        <v>120.05283462999999</v>
      </c>
      <c r="F17" s="8">
        <f t="shared" si="0"/>
        <v>-6.9317159999997102E-2</v>
      </c>
      <c r="G17" s="8">
        <f t="shared" si="1"/>
        <v>-5.770555968825699E-2</v>
      </c>
      <c r="H17" s="8">
        <f t="shared" si="2"/>
        <v>1.9080790600000057</v>
      </c>
      <c r="I17" s="8">
        <f t="shared" si="3"/>
        <v>1.6150349211814834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>
      <c r="A18" s="1"/>
      <c r="B18" s="9" t="s">
        <v>13</v>
      </c>
      <c r="C18" s="10">
        <f>32.49528768 - 17.75756383</f>
        <v>14.737723849999998</v>
      </c>
      <c r="D18" s="10">
        <v>14.86810356</v>
      </c>
      <c r="E18" s="10">
        <v>13.97784892</v>
      </c>
      <c r="F18" s="10">
        <f t="shared" si="0"/>
        <v>-0.89025464000000021</v>
      </c>
      <c r="G18" s="10">
        <f t="shared" si="1"/>
        <v>-5.9876811888442365</v>
      </c>
      <c r="H18" s="10">
        <f t="shared" si="2"/>
        <v>-0.75987492999999873</v>
      </c>
      <c r="I18" s="10">
        <f t="shared" si="3"/>
        <v>-5.1559856714237382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>
      <c r="A19" s="1"/>
      <c r="B19" s="9" t="s">
        <v>14</v>
      </c>
      <c r="C19" s="10">
        <f>35.76561116 + 17.75756383</f>
        <v>53.523174990000001</v>
      </c>
      <c r="D19" s="10">
        <v>53.944682620000009</v>
      </c>
      <c r="E19" s="10">
        <v>51.899654090000006</v>
      </c>
      <c r="F19" s="10">
        <f t="shared" si="0"/>
        <v>-2.0450285300000033</v>
      </c>
      <c r="G19" s="10">
        <f t="shared" si="1"/>
        <v>-3.7909733280028757</v>
      </c>
      <c r="H19" s="10">
        <f t="shared" si="2"/>
        <v>-1.6235208999999955</v>
      </c>
      <c r="I19" s="10">
        <f t="shared" si="3"/>
        <v>-3.0333045457473813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>
      <c r="A20" s="1"/>
      <c r="B20" s="9" t="s">
        <v>15</v>
      </c>
      <c r="C20" s="10">
        <v>13.11650034</v>
      </c>
      <c r="D20" s="10">
        <v>14.129539959999999</v>
      </c>
      <c r="E20" s="10">
        <v>14.137407439999999</v>
      </c>
      <c r="F20" s="10">
        <f t="shared" si="0"/>
        <v>7.8674799999998157E-3</v>
      </c>
      <c r="G20" s="10">
        <f t="shared" si="1"/>
        <v>5.5681076823960632E-2</v>
      </c>
      <c r="H20" s="10">
        <f t="shared" si="2"/>
        <v>1.0209070999999987</v>
      </c>
      <c r="I20" s="10">
        <f t="shared" si="3"/>
        <v>7.7833802732169843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>
      <c r="A21" s="1"/>
      <c r="B21" s="9" t="s">
        <v>16</v>
      </c>
      <c r="C21" s="10">
        <v>36.428104709999992</v>
      </c>
      <c r="D21" s="10">
        <v>36.813566079999994</v>
      </c>
      <c r="E21" s="10">
        <v>37.012576679999995</v>
      </c>
      <c r="F21" s="10">
        <f t="shared" si="0"/>
        <v>0.19901060000000115</v>
      </c>
      <c r="G21" s="10">
        <f t="shared" si="1"/>
        <v>0.5405903887918081</v>
      </c>
      <c r="H21" s="10">
        <f t="shared" si="2"/>
        <v>0.58447197000000273</v>
      </c>
      <c r="I21" s="10">
        <f t="shared" si="3"/>
        <v>1.6044534148919296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>
      <c r="A22" s="1"/>
      <c r="B22" s="9" t="s">
        <v>17</v>
      </c>
      <c r="C22" s="10">
        <v>0.33925168</v>
      </c>
      <c r="D22" s="10">
        <v>0.36625956999999992</v>
      </c>
      <c r="E22" s="10">
        <v>0.36719077999999999</v>
      </c>
      <c r="F22" s="10">
        <f t="shared" si="0"/>
        <v>9.3121000000007115E-4</v>
      </c>
      <c r="G22" s="10">
        <f t="shared" si="1"/>
        <v>0.25424864666336811</v>
      </c>
      <c r="H22" s="10">
        <f t="shared" si="2"/>
        <v>2.7939099999999994E-2</v>
      </c>
      <c r="I22" s="10">
        <f t="shared" si="3"/>
        <v>8.2355082220963496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>
      <c r="A23" s="1"/>
      <c r="B23" s="9" t="s">
        <v>18</v>
      </c>
      <c r="C23" s="10">
        <v>0</v>
      </c>
      <c r="D23" s="10"/>
      <c r="E23" s="10">
        <v>2.65815672</v>
      </c>
      <c r="F23" s="10">
        <f t="shared" si="0"/>
        <v>2.65815672</v>
      </c>
      <c r="G23" s="10" t="str">
        <f t="shared" si="1"/>
        <v/>
      </c>
      <c r="H23" s="10">
        <f t="shared" si="2"/>
        <v>2.65815672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>
      <c r="A24" s="1"/>
      <c r="B24" s="7" t="s">
        <v>19</v>
      </c>
      <c r="C24" s="8">
        <f>SUM(C25:C29,C32)</f>
        <v>53.165238549999998</v>
      </c>
      <c r="D24" s="8">
        <f t="shared" ref="D24:E24" si="4">SUM(D25:D29,D32)</f>
        <v>54.125870370000001</v>
      </c>
      <c r="E24" s="8">
        <f t="shared" si="4"/>
        <v>61.960445999999997</v>
      </c>
      <c r="F24" s="8">
        <f t="shared" si="0"/>
        <v>7.8345756299999962</v>
      </c>
      <c r="G24" s="8">
        <f t="shared" si="1"/>
        <v>14.474733757523865</v>
      </c>
      <c r="H24" s="8">
        <f t="shared" si="2"/>
        <v>8.7952074499999995</v>
      </c>
      <c r="I24" s="8">
        <f t="shared" si="3"/>
        <v>16.543154305098103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>
      <c r="A25" s="1"/>
      <c r="B25" s="9" t="s">
        <v>20</v>
      </c>
      <c r="C25" s="10">
        <v>28.277977009999997</v>
      </c>
      <c r="D25" s="10">
        <v>29.33874986</v>
      </c>
      <c r="E25" s="10">
        <v>34.880946940000001</v>
      </c>
      <c r="F25" s="10">
        <f t="shared" si="0"/>
        <v>5.5421970800000011</v>
      </c>
      <c r="G25" s="10">
        <f t="shared" si="1"/>
        <v>18.890365494257637</v>
      </c>
      <c r="H25" s="10">
        <f t="shared" si="2"/>
        <v>6.602969930000004</v>
      </c>
      <c r="I25" s="10">
        <f t="shared" si="3"/>
        <v>23.350220306300493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.75" hidden="1" customHeight="1">
      <c r="A26" s="20"/>
      <c r="B26" s="9" t="s">
        <v>21</v>
      </c>
      <c r="C26" s="10">
        <v>0</v>
      </c>
      <c r="D26" s="10"/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>
      <c r="A27" s="20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>
      <c r="A28" s="1"/>
      <c r="B28" s="9" t="s">
        <v>23</v>
      </c>
      <c r="C28" s="10">
        <v>13.69586099</v>
      </c>
      <c r="D28" s="10">
        <v>13.581125270000001</v>
      </c>
      <c r="E28" s="10">
        <v>13.60841083</v>
      </c>
      <c r="F28" s="10">
        <f t="shared" si="0"/>
        <v>2.7285559999999265E-2</v>
      </c>
      <c r="G28" s="10">
        <f t="shared" si="1"/>
        <v>0.20090794729853237</v>
      </c>
      <c r="H28" s="10">
        <f t="shared" si="2"/>
        <v>-8.7450159999999499E-2</v>
      </c>
      <c r="I28" s="10">
        <f t="shared" si="3"/>
        <v>-0.63851524240681923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>
      <c r="A29" s="20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>
      <c r="A30" s="20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>
      <c r="A31" s="20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>
      <c r="A32" s="1"/>
      <c r="B32" s="9" t="s">
        <v>57</v>
      </c>
      <c r="C32" s="10">
        <v>11.191400550000001</v>
      </c>
      <c r="D32" s="10">
        <v>11.20599524</v>
      </c>
      <c r="E32" s="10">
        <v>13.471088229999999</v>
      </c>
      <c r="F32" s="10">
        <f t="shared" si="0"/>
        <v>2.2650929899999994</v>
      </c>
      <c r="G32" s="10">
        <f t="shared" si="1"/>
        <v>20.213224630996717</v>
      </c>
      <c r="H32" s="10">
        <f t="shared" si="2"/>
        <v>2.2796876799999986</v>
      </c>
      <c r="I32" s="10">
        <f t="shared" si="3"/>
        <v>20.369994531202785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>
      <c r="A33" s="1"/>
      <c r="B33" s="7" t="s">
        <v>27</v>
      </c>
      <c r="C33" s="8">
        <f>SUM(C34:C40)</f>
        <v>40.378504049999997</v>
      </c>
      <c r="D33" s="8">
        <f>SUM(D34:D40)</f>
        <v>27.170002410000002</v>
      </c>
      <c r="E33" s="8">
        <f>SUM(E34:E40)</f>
        <v>41.80935075</v>
      </c>
      <c r="F33" s="8">
        <f t="shared" si="0"/>
        <v>14.639348339999998</v>
      </c>
      <c r="G33" s="8">
        <f t="shared" si="1"/>
        <v>53.880555912692671</v>
      </c>
      <c r="H33" s="8">
        <f t="shared" si="2"/>
        <v>1.4308467000000036</v>
      </c>
      <c r="I33" s="8">
        <f t="shared" si="3"/>
        <v>3.5435852161046157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>
      <c r="A34" s="1"/>
      <c r="B34" s="9" t="s">
        <v>28</v>
      </c>
      <c r="C34" s="10">
        <v>11.052513489999999</v>
      </c>
      <c r="D34" s="10">
        <v>7.4277279900000011</v>
      </c>
      <c r="E34" s="10">
        <v>10.331132960000001</v>
      </c>
      <c r="F34" s="10">
        <f t="shared" si="0"/>
        <v>2.9034049700000004</v>
      </c>
      <c r="G34" s="10">
        <f t="shared" si="1"/>
        <v>39.088735800622658</v>
      </c>
      <c r="H34" s="10">
        <f t="shared" si="2"/>
        <v>-0.72138052999999758</v>
      </c>
      <c r="I34" s="10">
        <f t="shared" si="3"/>
        <v>-6.5268459581857314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>
      <c r="A35" s="1"/>
      <c r="B35" s="9" t="s">
        <v>29</v>
      </c>
      <c r="C35" s="10">
        <v>0</v>
      </c>
      <c r="D35" s="10"/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0</v>
      </c>
      <c r="I35" s="10" t="str">
        <f t="shared" si="3"/>
        <v/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>
      <c r="A36" s="1"/>
      <c r="B36" s="9" t="s">
        <v>30</v>
      </c>
      <c r="C36" s="10">
        <v>29.325954580000001</v>
      </c>
      <c r="D36" s="10">
        <v>19.742274420000001</v>
      </c>
      <c r="E36" s="10">
        <v>30.773004499999999</v>
      </c>
      <c r="F36" s="10">
        <f t="shared" si="0"/>
        <v>11.030730079999998</v>
      </c>
      <c r="G36" s="10">
        <f t="shared" si="1"/>
        <v>55.8736538928122</v>
      </c>
      <c r="H36" s="10">
        <f t="shared" si="2"/>
        <v>1.4470499199999978</v>
      </c>
      <c r="I36" s="10">
        <f t="shared" si="3"/>
        <v>4.9343659591796234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>
      <c r="A37" s="1"/>
      <c r="B37" s="9" t="s">
        <v>31</v>
      </c>
      <c r="C37" s="10">
        <v>0</v>
      </c>
      <c r="D37" s="10"/>
      <c r="E37" s="10">
        <v>0.70499999999999996</v>
      </c>
      <c r="F37" s="10">
        <f t="shared" si="0"/>
        <v>0.70499999999999996</v>
      </c>
      <c r="G37" s="10" t="str">
        <f t="shared" si="1"/>
        <v/>
      </c>
      <c r="H37" s="10">
        <f t="shared" si="2"/>
        <v>0.70499999999999996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>
      <c r="A38" s="20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>
      <c r="A39" s="20"/>
      <c r="B39" s="9" t="s">
        <v>33</v>
      </c>
      <c r="C39" s="10">
        <v>3.5979999999999998E-5</v>
      </c>
      <c r="D39" s="10"/>
      <c r="E39" s="10">
        <v>2.1329000000000001E-4</v>
      </c>
      <c r="F39" s="10">
        <f t="shared" si="0"/>
        <v>2.1329000000000001E-4</v>
      </c>
      <c r="G39" s="10" t="str">
        <f t="shared" si="1"/>
        <v/>
      </c>
      <c r="H39" s="10">
        <f t="shared" si="2"/>
        <v>1.7731000000000002E-4</v>
      </c>
      <c r="I39" s="10">
        <f t="shared" si="3"/>
        <v>492.80155642023357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>
      <c r="A40" s="20"/>
      <c r="B40" s="9" t="s">
        <v>34</v>
      </c>
      <c r="C40" s="10">
        <v>0</v>
      </c>
      <c r="D40" s="10"/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>
      <c r="A41" s="1"/>
      <c r="B41" s="3" t="s">
        <v>35</v>
      </c>
      <c r="C41" s="5">
        <f>SUM(C42:C43,C46,C48:C50)</f>
        <v>149.74133843000001</v>
      </c>
      <c r="D41" s="5">
        <v>295.04713213999997</v>
      </c>
      <c r="E41" s="5">
        <f>SUM(E42:E43,E46,E48:E50)</f>
        <v>160.03116739000001</v>
      </c>
      <c r="F41" s="5">
        <f t="shared" si="0"/>
        <v>-135.01596474999997</v>
      </c>
      <c r="G41" s="5">
        <f t="shared" si="1"/>
        <v>-45.760812440615368</v>
      </c>
      <c r="H41" s="5">
        <f t="shared" si="2"/>
        <v>10.289828959999994</v>
      </c>
      <c r="I41" s="5">
        <f t="shared" si="3"/>
        <v>6.8717356662403599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>
      <c r="A42" s="1"/>
      <c r="B42" s="7" t="s">
        <v>54</v>
      </c>
      <c r="C42" s="8">
        <v>27.155895739999998</v>
      </c>
      <c r="D42" s="8"/>
      <c r="E42" s="8">
        <v>29.476868839999998</v>
      </c>
      <c r="F42" s="8">
        <f t="shared" si="0"/>
        <v>29.476868839999998</v>
      </c>
      <c r="G42" s="8" t="str">
        <f t="shared" si="1"/>
        <v/>
      </c>
      <c r="H42" s="8">
        <f t="shared" si="2"/>
        <v>2.3209730999999998</v>
      </c>
      <c r="I42" s="8">
        <f t="shared" si="3"/>
        <v>8.5468478823965306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>
      <c r="A43" s="1"/>
      <c r="B43" s="7" t="s">
        <v>62</v>
      </c>
      <c r="C43" s="8">
        <f>SUM(C44:C45)</f>
        <v>20.840043640000005</v>
      </c>
      <c r="E43" s="8">
        <f>SUM(E44:E45)</f>
        <v>26.56621114</v>
      </c>
      <c r="F43" s="8">
        <f t="shared" si="0"/>
        <v>26.56621114</v>
      </c>
      <c r="G43" s="8" t="str">
        <f t="shared" si="1"/>
        <v/>
      </c>
      <c r="H43" s="8">
        <f t="shared" si="2"/>
        <v>5.7261674999999954</v>
      </c>
      <c r="I43" s="8">
        <f t="shared" si="3"/>
        <v>27.476753882651629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>
      <c r="A44" s="1"/>
      <c r="B44" s="11" t="s">
        <v>63</v>
      </c>
      <c r="C44" s="10">
        <v>20.832740880000003</v>
      </c>
      <c r="D44" s="10"/>
      <c r="E44" s="10">
        <v>26.522746810000001</v>
      </c>
      <c r="F44" s="10">
        <f t="shared" si="0"/>
        <v>26.522746810000001</v>
      </c>
      <c r="G44" s="10" t="str">
        <f t="shared" si="1"/>
        <v/>
      </c>
      <c r="H44" s="10">
        <f t="shared" si="2"/>
        <v>5.6900059299999981</v>
      </c>
      <c r="I44" s="10">
        <f t="shared" si="3"/>
        <v>27.312805178998595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15" customHeight="1">
      <c r="A45" s="1"/>
      <c r="B45" s="11" t="s">
        <v>64</v>
      </c>
      <c r="C45" s="10">
        <v>7.3027600000000002E-3</v>
      </c>
      <c r="E45" s="10">
        <v>4.3464329999999995E-2</v>
      </c>
      <c r="F45" s="10">
        <f t="shared" si="0"/>
        <v>4.3464329999999995E-2</v>
      </c>
      <c r="G45" s="10" t="str">
        <f t="shared" si="1"/>
        <v/>
      </c>
      <c r="H45" s="10">
        <f t="shared" si="2"/>
        <v>3.6161569999999997E-2</v>
      </c>
      <c r="I45" s="10">
        <f t="shared" si="3"/>
        <v>495.17675508985633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>
      <c r="A46" s="1"/>
      <c r="B46" s="7" t="s">
        <v>55</v>
      </c>
      <c r="C46" s="8">
        <v>7.7458905100000006</v>
      </c>
      <c r="D46" s="8"/>
      <c r="E46" s="8">
        <v>8.30500784</v>
      </c>
      <c r="F46" s="8">
        <f t="shared" si="0"/>
        <v>8.30500784</v>
      </c>
      <c r="G46" s="8" t="str">
        <f t="shared" si="1"/>
        <v/>
      </c>
      <c r="H46" s="8">
        <f t="shared" si="2"/>
        <v>0.55911732999999941</v>
      </c>
      <c r="I46" s="8">
        <f t="shared" si="3"/>
        <v>7.2182446844320207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15" customHeight="1">
      <c r="A47" s="1"/>
      <c r="B47" s="11" t="s">
        <v>58</v>
      </c>
      <c r="C47" s="10">
        <v>3.0401614700000001</v>
      </c>
      <c r="D47" s="10"/>
      <c r="E47" s="10">
        <v>3.2392992199999999</v>
      </c>
      <c r="F47" s="10">
        <f t="shared" si="0"/>
        <v>3.2392992199999999</v>
      </c>
      <c r="G47" s="10" t="str">
        <f t="shared" si="1"/>
        <v/>
      </c>
      <c r="H47" s="10">
        <f t="shared" si="2"/>
        <v>0.19913774999999978</v>
      </c>
      <c r="I47" s="10">
        <f t="shared" si="3"/>
        <v>6.5502359649337896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>
      <c r="A48" s="1"/>
      <c r="B48" s="7" t="s">
        <v>59</v>
      </c>
      <c r="C48" s="8">
        <v>50.722944600000005</v>
      </c>
      <c r="D48" s="8"/>
      <c r="E48" s="8">
        <v>53.33546862</v>
      </c>
      <c r="F48" s="8">
        <f t="shared" si="0"/>
        <v>53.33546862</v>
      </c>
      <c r="G48" s="8" t="str">
        <f t="shared" si="1"/>
        <v/>
      </c>
      <c r="H48" s="8">
        <f t="shared" si="2"/>
        <v>2.6125240199999951</v>
      </c>
      <c r="I48" s="8">
        <f t="shared" si="3"/>
        <v>5.1505764119222581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21" customHeight="1">
      <c r="A49" s="1"/>
      <c r="B49" s="7" t="s">
        <v>56</v>
      </c>
      <c r="C49" s="8">
        <v>17.039763929999999</v>
      </c>
      <c r="D49" s="8"/>
      <c r="E49" s="8">
        <v>15.339530570000001</v>
      </c>
      <c r="F49" s="8">
        <f t="shared" si="0"/>
        <v>15.339530570000001</v>
      </c>
      <c r="G49" s="8" t="str">
        <f t="shared" si="1"/>
        <v/>
      </c>
      <c r="H49" s="8">
        <f t="shared" si="2"/>
        <v>-1.7002333599999986</v>
      </c>
      <c r="I49" s="8">
        <f t="shared" si="3"/>
        <v>-9.9780335395761472</v>
      </c>
      <c r="J49" s="1"/>
      <c r="K49" s="6"/>
      <c r="L49" s="6" t="e">
        <f>C49-#REF!</f>
        <v>#REF!</v>
      </c>
      <c r="M49" s="6" t="e">
        <f>D49-#REF!</f>
        <v>#REF!</v>
      </c>
      <c r="N49" s="6" t="e">
        <f>E49-#REF!</f>
        <v>#REF!</v>
      </c>
    </row>
    <row r="50" spans="1:14" ht="21" customHeight="1">
      <c r="A50" s="1"/>
      <c r="B50" s="7" t="s">
        <v>60</v>
      </c>
      <c r="C50" s="8">
        <v>26.23680001</v>
      </c>
      <c r="D50" s="8"/>
      <c r="E50" s="8">
        <v>27.008080379999999</v>
      </c>
      <c r="F50" s="8">
        <f t="shared" si="0"/>
        <v>27.008080379999999</v>
      </c>
      <c r="G50" s="8" t="str">
        <f t="shared" si="1"/>
        <v/>
      </c>
      <c r="H50" s="8">
        <f t="shared" si="2"/>
        <v>0.77128036999999949</v>
      </c>
      <c r="I50" s="8">
        <f t="shared" si="3"/>
        <v>2.9396891759133377</v>
      </c>
      <c r="J50" s="1"/>
      <c r="K50" s="6"/>
      <c r="L50" s="6" t="e">
        <f>C50-#REF!</f>
        <v>#REF!</v>
      </c>
      <c r="M50" s="6" t="e">
        <f>D50-#REF!</f>
        <v>#REF!</v>
      </c>
      <c r="N50" s="6" t="e">
        <f>E50-#REF!</f>
        <v>#REF!</v>
      </c>
    </row>
    <row r="51" spans="1:14" ht="5.25" customHeight="1">
      <c r="A51" s="1"/>
      <c r="B51" s="17"/>
      <c r="C51" s="18"/>
      <c r="D51" s="18"/>
      <c r="E51" s="18"/>
      <c r="F51" s="18"/>
      <c r="G51" s="18"/>
      <c r="H51" s="18"/>
      <c r="I51" s="19"/>
      <c r="J51" s="1"/>
      <c r="K51" s="6"/>
      <c r="L51" s="6"/>
      <c r="M51" s="6"/>
      <c r="N51" s="6"/>
    </row>
    <row r="52" spans="1:14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6"/>
      <c r="M52" s="6"/>
      <c r="N52" s="6"/>
    </row>
    <row r="53" spans="1:14" ht="15" customHeight="1">
      <c r="A53" s="1"/>
      <c r="B53" s="12" t="s">
        <v>75</v>
      </c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30" customHeight="1">
      <c r="A54" s="1"/>
      <c r="B54" s="44" t="s">
        <v>69</v>
      </c>
      <c r="C54" s="44"/>
      <c r="D54" s="44"/>
      <c r="E54" s="44"/>
      <c r="F54" s="44"/>
      <c r="G54" s="44"/>
      <c r="H54" s="44"/>
      <c r="I54" s="44"/>
      <c r="J54" s="1"/>
      <c r="K54" s="1"/>
    </row>
    <row r="55" spans="1:14" ht="39.75" customHeight="1">
      <c r="A55" s="1"/>
      <c r="B55" s="44" t="s">
        <v>70</v>
      </c>
      <c r="C55" s="44"/>
      <c r="D55" s="44"/>
      <c r="E55" s="44"/>
      <c r="F55" s="44"/>
      <c r="G55" s="44"/>
      <c r="H55" s="44"/>
      <c r="I55" s="44"/>
      <c r="J55" s="1"/>
      <c r="K55" s="1"/>
      <c r="L55" s="1"/>
    </row>
    <row r="56" spans="1:14" ht="25.5" customHeight="1">
      <c r="A56" s="1"/>
      <c r="B56" s="36"/>
      <c r="C56" s="36"/>
      <c r="D56" s="36"/>
      <c r="E56" s="36"/>
      <c r="F56" s="36"/>
      <c r="G56" s="36"/>
      <c r="H56" s="36"/>
      <c r="I56" s="36"/>
      <c r="J56" s="1"/>
      <c r="K56" s="1"/>
    </row>
    <row r="57" spans="1:14">
      <c r="B57" s="36"/>
      <c r="C57" s="36"/>
      <c r="D57" s="36"/>
      <c r="E57" s="36"/>
      <c r="F57" s="36"/>
      <c r="G57" s="36"/>
      <c r="H57" s="36"/>
      <c r="I57" s="36"/>
      <c r="J57" s="1"/>
      <c r="K57" s="1"/>
    </row>
  </sheetData>
  <mergeCells count="7">
    <mergeCell ref="B55:I55"/>
    <mergeCell ref="B54:I54"/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C43:E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Ings25xmes</vt:lpstr>
      <vt:lpstr>Ings25vrsPto.eIng24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2025-05-02T16:09:47Z</cp:lastPrinted>
  <dcterms:created xsi:type="dcterms:W3CDTF">2022-01-04T19:07:22Z</dcterms:created>
  <dcterms:modified xsi:type="dcterms:W3CDTF">2025-07-25T17:14:46Z</dcterms:modified>
</cp:coreProperties>
</file>