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rber.ardon\OneDrive - MH\Desktop\EURO_BONOS\On Hand\Minero\publicaciones DPEF\Archivos publicados\"/>
    </mc:Choice>
  </mc:AlternateContent>
  <xr:revisionPtr revIDLastSave="0" documentId="13_ncr:1_{15E8BFEA-E501-4138-8D2D-A67A9465E43B}" xr6:coauthVersionLast="36" xr6:coauthVersionMax="36" xr10:uidLastSave="{00000000-0000-0000-0000-000000000000}"/>
  <bookViews>
    <workbookView xWindow="0" yWindow="0" windowWidth="28800" windowHeight="12225" tabRatio="594" xr2:uid="{2048C323-E498-485D-8D27-ECE5AD6F5DF3}"/>
  </bookViews>
  <sheets>
    <sheet name="Ings25xmes" sheetId="14" r:id="rId1"/>
    <sheet name="Ings25vrsPto.eIng24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4" l="1"/>
  <c r="C41" i="14" s="1"/>
  <c r="C33" i="14"/>
  <c r="C29" i="14"/>
  <c r="C24" i="14" s="1"/>
  <c r="C19" i="14"/>
  <c r="C18" i="14"/>
  <c r="C17" i="14"/>
  <c r="C12" i="14"/>
  <c r="C19" i="13"/>
  <c r="C18" i="13"/>
  <c r="F13" i="13" l="1"/>
  <c r="G13" i="13" s="1"/>
  <c r="H13" i="13"/>
  <c r="I13" i="13" s="1"/>
  <c r="D12" i="14" l="1"/>
  <c r="D17" i="14"/>
  <c r="D29" i="14"/>
  <c r="D24" i="14" s="1"/>
  <c r="D33" i="14"/>
  <c r="D43" i="14"/>
  <c r="D41" i="14" s="1"/>
  <c r="E43" i="13" l="1"/>
  <c r="E41" i="13" s="1"/>
  <c r="C43" i="13"/>
  <c r="C41" i="13" s="1"/>
  <c r="E33" i="13"/>
  <c r="D33" i="13"/>
  <c r="C33" i="13"/>
  <c r="E29" i="13"/>
  <c r="E24" i="13" s="1"/>
  <c r="C29" i="13"/>
  <c r="C24" i="13" s="1"/>
  <c r="D24" i="13"/>
  <c r="E17" i="13"/>
  <c r="D17" i="13"/>
  <c r="C17" i="13"/>
  <c r="E12" i="13"/>
  <c r="D12" i="13"/>
  <c r="C12" i="13"/>
  <c r="H24" i="13" l="1"/>
  <c r="I24" i="13" s="1"/>
  <c r="O43" i="14" l="1"/>
  <c r="N43" i="14"/>
  <c r="M43" i="14"/>
  <c r="L43" i="14"/>
  <c r="U27" i="14" l="1"/>
  <c r="U31" i="14"/>
  <c r="U38" i="14"/>
  <c r="P45" i="14"/>
  <c r="Q45" i="14" s="1"/>
  <c r="R45" i="14" s="1"/>
  <c r="P44" i="14"/>
  <c r="Q44" i="14" s="1"/>
  <c r="R44" i="14" s="1"/>
  <c r="O41" i="14"/>
  <c r="N41" i="14"/>
  <c r="M41" i="14"/>
  <c r="L41" i="14"/>
  <c r="K43" i="14"/>
  <c r="K41" i="14" s="1"/>
  <c r="J43" i="14"/>
  <c r="J41" i="14" s="1"/>
  <c r="I43" i="14"/>
  <c r="I41" i="14" s="1"/>
  <c r="H43" i="14"/>
  <c r="H41" i="14" s="1"/>
  <c r="G43" i="14"/>
  <c r="G41" i="14" s="1"/>
  <c r="F43" i="14"/>
  <c r="F41" i="14" s="1"/>
  <c r="E43" i="14"/>
  <c r="E41" i="14" s="1"/>
  <c r="M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M48" i="13"/>
  <c r="M49" i="13"/>
  <c r="M50" i="13"/>
  <c r="F45" i="13"/>
  <c r="G45" i="13" s="1"/>
  <c r="H45" i="13"/>
  <c r="I45" i="13" s="1"/>
  <c r="H44" i="13"/>
  <c r="I44" i="13" s="1"/>
  <c r="F44" i="13"/>
  <c r="G44" i="13" s="1"/>
  <c r="L44" i="13"/>
  <c r="L43" i="13" l="1"/>
  <c r="L45" i="13"/>
  <c r="N45" i="13"/>
  <c r="N44" i="13"/>
  <c r="U45" i="14"/>
  <c r="U44" i="14"/>
  <c r="U43" i="14" l="1"/>
  <c r="V44" i="14"/>
  <c r="V45" i="14"/>
  <c r="N43" i="13"/>
  <c r="L34" i="13" l="1"/>
  <c r="U34" i="14"/>
  <c r="P43" i="14"/>
  <c r="Q43" i="14" s="1"/>
  <c r="R43" i="14" s="1"/>
  <c r="H43" i="13"/>
  <c r="I43" i="13" s="1"/>
  <c r="F43" i="13"/>
  <c r="G43" i="13" s="1"/>
  <c r="V43" i="14" l="1"/>
  <c r="U26" i="14" l="1"/>
  <c r="L26" i="13"/>
  <c r="F24" i="13" l="1"/>
  <c r="G24" i="13" s="1"/>
  <c r="P50" i="14" l="1"/>
  <c r="P49" i="14"/>
  <c r="P48" i="14"/>
  <c r="P47" i="14"/>
  <c r="P46" i="14"/>
  <c r="P42" i="14"/>
  <c r="P40" i="14"/>
  <c r="P39" i="14"/>
  <c r="P38" i="14"/>
  <c r="V38" i="14" s="1"/>
  <c r="P37" i="14"/>
  <c r="P36" i="14"/>
  <c r="P35" i="14"/>
  <c r="P34" i="14"/>
  <c r="P32" i="14"/>
  <c r="P31" i="14"/>
  <c r="P30" i="14"/>
  <c r="P26" i="14"/>
  <c r="P27" i="14"/>
  <c r="V27" i="14" s="1"/>
  <c r="P28" i="14"/>
  <c r="P25" i="14"/>
  <c r="P23" i="14"/>
  <c r="P22" i="14"/>
  <c r="P21" i="14"/>
  <c r="P20" i="14"/>
  <c r="P19" i="14"/>
  <c r="P18" i="14"/>
  <c r="P16" i="14"/>
  <c r="P14" i="14"/>
  <c r="P15" i="14"/>
  <c r="P13" i="14"/>
  <c r="F50" i="13" l="1"/>
  <c r="F49" i="13"/>
  <c r="F48" i="13"/>
  <c r="F47" i="13"/>
  <c r="F46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2" i="13"/>
  <c r="F11" i="13"/>
  <c r="F10" i="13"/>
  <c r="F17" i="13" l="1"/>
  <c r="F33" i="13"/>
  <c r="N26" i="13" l="1"/>
  <c r="O29" i="14"/>
  <c r="Q32" i="14" l="1"/>
  <c r="R32" i="14" s="1"/>
  <c r="G32" i="13"/>
  <c r="H32" i="13"/>
  <c r="I32" i="13" s="1"/>
  <c r="M32" i="13"/>
  <c r="M41" i="13"/>
  <c r="M40" i="13"/>
  <c r="M39" i="13"/>
  <c r="M37" i="13"/>
  <c r="M36" i="13"/>
  <c r="M35" i="13"/>
  <c r="M34" i="13"/>
  <c r="M28" i="13"/>
  <c r="M25" i="13"/>
  <c r="M23" i="13"/>
  <c r="M22" i="13"/>
  <c r="M21" i="13"/>
  <c r="M20" i="13"/>
  <c r="M19" i="13"/>
  <c r="M18" i="13"/>
  <c r="M16" i="13"/>
  <c r="M14" i="13"/>
  <c r="M15" i="13"/>
  <c r="M13" i="13"/>
  <c r="M11" i="13"/>
  <c r="M10" i="13"/>
  <c r="H42" i="13"/>
  <c r="I42" i="13" s="1"/>
  <c r="G42" i="13"/>
  <c r="H46" i="13"/>
  <c r="I46" i="13" s="1"/>
  <c r="G46" i="13"/>
  <c r="H47" i="13"/>
  <c r="I47" i="13" s="1"/>
  <c r="G47" i="13"/>
  <c r="H48" i="13"/>
  <c r="I48" i="13" s="1"/>
  <c r="G48" i="13"/>
  <c r="Q46" i="14"/>
  <c r="R46" i="14" s="1"/>
  <c r="Q47" i="14"/>
  <c r="R47" i="14" s="1"/>
  <c r="Q48" i="14"/>
  <c r="R48" i="14" s="1"/>
  <c r="Q49" i="14"/>
  <c r="R49" i="14" s="1"/>
  <c r="V39" i="14" l="1"/>
  <c r="V26" i="14"/>
  <c r="V40" i="14"/>
  <c r="L16" i="13"/>
  <c r="U16" i="14"/>
  <c r="U15" i="14"/>
  <c r="L15" i="13"/>
  <c r="N16" i="13"/>
  <c r="N13" i="13"/>
  <c r="U14" i="14"/>
  <c r="L14" i="13"/>
  <c r="U20" i="14"/>
  <c r="L20" i="13"/>
  <c r="N18" i="13"/>
  <c r="N25" i="13"/>
  <c r="L40" i="13"/>
  <c r="U40" i="14"/>
  <c r="N42" i="13"/>
  <c r="L48" i="13"/>
  <c r="U48" i="14"/>
  <c r="U32" i="14"/>
  <c r="L32" i="13"/>
  <c r="N15" i="13"/>
  <c r="L28" i="13"/>
  <c r="U28" i="14"/>
  <c r="N10" i="13"/>
  <c r="N20" i="13"/>
  <c r="N22" i="13"/>
  <c r="N35" i="13"/>
  <c r="N37" i="13"/>
  <c r="L46" i="13"/>
  <c r="U46" i="14"/>
  <c r="N50" i="13"/>
  <c r="N32" i="13"/>
  <c r="U21" i="14"/>
  <c r="L21" i="13"/>
  <c r="N28" i="13"/>
  <c r="N39" i="13"/>
  <c r="N46" i="13"/>
  <c r="U50" i="14"/>
  <c r="L50" i="13"/>
  <c r="N19" i="13"/>
  <c r="N34" i="13"/>
  <c r="N48" i="13"/>
  <c r="N11" i="13"/>
  <c r="N23" i="13"/>
  <c r="L10" i="13"/>
  <c r="U10" i="14"/>
  <c r="U13" i="14"/>
  <c r="L13" i="13"/>
  <c r="N14" i="13"/>
  <c r="L18" i="13"/>
  <c r="U18" i="14"/>
  <c r="L22" i="13"/>
  <c r="U22" i="14"/>
  <c r="U25" i="14"/>
  <c r="L25" i="13"/>
  <c r="L24" i="13"/>
  <c r="L30" i="13"/>
  <c r="U30" i="14"/>
  <c r="U35" i="14"/>
  <c r="L35" i="13"/>
  <c r="L37" i="13"/>
  <c r="U37" i="14"/>
  <c r="N40" i="13"/>
  <c r="U47" i="14"/>
  <c r="L47" i="13"/>
  <c r="N49" i="13"/>
  <c r="L36" i="13"/>
  <c r="U36" i="14"/>
  <c r="N21" i="13"/>
  <c r="U11" i="14"/>
  <c r="L11" i="13"/>
  <c r="L19" i="13"/>
  <c r="U19" i="14"/>
  <c r="U23" i="14"/>
  <c r="L23" i="13"/>
  <c r="N30" i="13"/>
  <c r="N36" i="13"/>
  <c r="U39" i="14"/>
  <c r="L39" i="13"/>
  <c r="L42" i="13"/>
  <c r="U42" i="14"/>
  <c r="N47" i="13"/>
  <c r="L49" i="13"/>
  <c r="U49" i="14"/>
  <c r="M24" i="13"/>
  <c r="M12" i="13"/>
  <c r="P41" i="14"/>
  <c r="M33" i="13"/>
  <c r="M17" i="13"/>
  <c r="V23" i="14" l="1"/>
  <c r="V25" i="14"/>
  <c r="V48" i="14"/>
  <c r="V22" i="14"/>
  <c r="V42" i="14"/>
  <c r="V50" i="14"/>
  <c r="V16" i="14"/>
  <c r="V21" i="14"/>
  <c r="V20" i="14"/>
  <c r="V36" i="14"/>
  <c r="V34" i="14"/>
  <c r="V32" i="14"/>
  <c r="V18" i="14"/>
  <c r="V28" i="14"/>
  <c r="V35" i="14"/>
  <c r="V47" i="14"/>
  <c r="V14" i="14"/>
  <c r="V37" i="14"/>
  <c r="V49" i="14"/>
  <c r="V13" i="14"/>
  <c r="V31" i="14"/>
  <c r="V15" i="14"/>
  <c r="V30" i="14"/>
  <c r="V19" i="14"/>
  <c r="V46" i="14"/>
  <c r="N29" i="13"/>
  <c r="N17" i="13"/>
  <c r="U41" i="14"/>
  <c r="L41" i="13"/>
  <c r="N33" i="13"/>
  <c r="U33" i="14"/>
  <c r="L33" i="13"/>
  <c r="U24" i="14"/>
  <c r="U17" i="14"/>
  <c r="L17" i="13"/>
  <c r="U29" i="14"/>
  <c r="L29" i="13"/>
  <c r="N41" i="13"/>
  <c r="L12" i="13"/>
  <c r="U12" i="14"/>
  <c r="N12" i="13"/>
  <c r="N24" i="13" l="1"/>
  <c r="V41" i="14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O33" i="14"/>
  <c r="N33" i="14"/>
  <c r="M33" i="14"/>
  <c r="L33" i="14"/>
  <c r="K33" i="14"/>
  <c r="J33" i="14"/>
  <c r="I33" i="14"/>
  <c r="H33" i="14"/>
  <c r="G33" i="14"/>
  <c r="F33" i="14"/>
  <c r="E33" i="14"/>
  <c r="E29" i="14"/>
  <c r="E24" i="14" s="1"/>
  <c r="O17" i="14"/>
  <c r="N17" i="14"/>
  <c r="M17" i="14"/>
  <c r="L17" i="14"/>
  <c r="K17" i="14"/>
  <c r="J17" i="14"/>
  <c r="I17" i="14"/>
  <c r="H17" i="14"/>
  <c r="G17" i="14"/>
  <c r="F17" i="14"/>
  <c r="E17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50" i="14" l="1"/>
  <c r="R50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50" i="13" l="1"/>
  <c r="I50" i="13" s="1"/>
  <c r="G50" i="13"/>
  <c r="H49" i="13"/>
  <c r="I49" i="13" s="1"/>
  <c r="G49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G23" i="13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H16" i="13"/>
  <c r="I16" i="13" s="1"/>
  <c r="G16" i="13"/>
  <c r="H15" i="13"/>
  <c r="I15" i="13" s="1"/>
  <c r="G15" i="13"/>
  <c r="H14" i="13"/>
  <c r="I14" i="13" s="1"/>
  <c r="G14" i="13"/>
  <c r="H11" i="13"/>
  <c r="I11" i="13" s="1"/>
  <c r="G11" i="13"/>
  <c r="H10" i="13"/>
  <c r="I10" i="13" s="1"/>
  <c r="G10" i="13"/>
  <c r="E9" i="13"/>
  <c r="D9" i="13"/>
  <c r="C9" i="13"/>
  <c r="L9" i="13" l="1"/>
  <c r="C8" i="13"/>
  <c r="M9" i="13"/>
  <c r="D8" i="13"/>
  <c r="M8" i="13" s="1"/>
  <c r="N9" i="13"/>
  <c r="E8" i="13"/>
  <c r="H12" i="13"/>
  <c r="I12" i="13" s="1"/>
  <c r="H9" i="13"/>
  <c r="I9" i="13" s="1"/>
  <c r="H29" i="13"/>
  <c r="I29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L8" i="13" l="1"/>
  <c r="N8" i="13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<sst xmlns="http://schemas.openxmlformats.org/spreadsheetml/2006/main" count="132" uniqueCount="76">
  <si>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</si>
  <si>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</si>
  <si>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</si>
  <si>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</si>
  <si>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</si>
  <si>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</si>
  <si>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</si>
  <si>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</si>
  <si>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</si>
  <si>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</si>
  <si>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</si>
  <si>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</si>
  <si>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</si>
  <si>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</si>
  <si>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</si>
  <si>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</si>
  <si>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</si>
  <si>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</si>
  <si>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</si>
  <si>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</si>
  <si>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</si>
  <si>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</si>
  <si>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</si>
  <si>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</si>
  <si>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</si>
  <si>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</si>
  <si>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</si>
  <si>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</si>
  <si>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</si>
  <si>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</si>
  <si>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</si>
  <si>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</si>
  <si>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</si>
  <si>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</si>
  <si>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</si>
  <si>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</si>
  <si>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</si>
  <si>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</si>
  <si>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</si>
  <si>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</si>
  <si>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</si>
  <si>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</si>
  <si>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</si>
  <si>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</si>
  <si>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</si>
  <si>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</si>
  <si>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</si>
  <si>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</si>
  <si>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</si>
  <si>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</si>
  <si>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</si>
  <si>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</si>
  <si>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</si>
  <si>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</si>
  <si>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</si>
  <si>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</si>
  <si>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</si>
  <si>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</si>
  <si>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</si>
  <si>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</si>
  <si>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</si>
  <si>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</si>
  <si>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Año 2024</t>
  </si>
  <si>
    <t>CONTRIBUCIONES A LA SEG. SOCIAL</t>
  </si>
  <si>
    <t>Contrib. Patronales del Sector Privado</t>
  </si>
  <si>
    <t>Contrib. Patronales del Sector Público</t>
  </si>
  <si>
    <t>Año 2025</t>
  </si>
  <si>
    <t>Variac. 25 / 24</t>
  </si>
  <si>
    <t>Variac. 25 / Pto. 25</t>
  </si>
  <si>
    <t>Pto. 2025</t>
  </si>
  <si>
    <t>El presente reporte corresponde a operaciones del Gobierno Central. Los ingresos de la Contribución del FOVIAL, se incluyen en reportes a nivel del Sector Público No Financiero.</t>
  </si>
  <si>
    <t>Al 28 Feb.</t>
  </si>
  <si>
    <t>Al  28 Feb.</t>
  </si>
  <si>
    <t>En los Impuestos Selectivos de enero de 2024, se realizó una reclasificación por un monto anual de $9.9 millones, en el rubro de Cervezas, los cuales estaban informados erróneamente como Productos Alcohólicos, por parte de los contribuyentes. Dirección General de Tesorería.</t>
  </si>
  <si>
    <t>COMPARATIVO ACUMULADO AL 28 DE FEBRERO DE 2025, VRS EJECUTADO  2024 Y PRESUPUESTO 2025 (Preliminar)</t>
  </si>
  <si>
    <t>INGRESOS AL 28 DE FEBRERO DE 2025, VRS EJECUTADO  2024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</si>
</sst>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  <numFmt numFmtId="174" formatCode="#,##0.0000000"/>
  </numFmts>
  <fonts count="19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7" fontId="9" fillId="0" borderId="0" applyFont="0" applyFill="0" applyBorder="0" applyAlignment="0" applyProtection="0"/>
    <xf numFmtId="169" fontId="13" fillId="0" borderId="0">
      <protection locked="0"/>
    </xf>
    <xf numFmtId="170" fontId="13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>
      <protection locked="0"/>
    </xf>
    <xf numFmtId="0" fontId="11" fillId="5" borderId="0" applyNumberFormat="0" applyBorder="0" applyAlignment="0" applyProtection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2" fillId="0" borderId="5" applyNumberFormat="0" applyFill="0" applyAlignment="0" applyProtection="0"/>
    <xf numFmtId="168" fontId="13" fillId="0" borderId="6">
      <protection locked="0"/>
    </xf>
    <xf numFmtId="0" fontId="18" fillId="0" borderId="0"/>
    <xf numFmtId="0" fontId="18" fillId="0" borderId="0"/>
    <xf numFmtId="0" fontId="18" fillId="0" borderId="0"/>
  </cellStyleXfs>
  <cellXfs count="48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7" fillId="0" borderId="0" xfId="1" applyNumberFormat="1" applyFont="1" applyFill="1" applyBorder="1"/>
    <xf numFmtId="0" fontId="1" fillId="4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7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174" fontId="1" fillId="0" borderId="0" xfId="1" applyNumberFormat="1" applyFont="1"/>
    <xf numFmtId="165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justify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4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10" xfId="33" xr:uid="{00000000-0005-0000-0000-00004F000000}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Normal 8" xfId="31" xr:uid="{00000000-0005-0000-0000-00004D000000}"/>
    <cellStyle name="Normal 9" xfId="32" xr:uid="{00000000-0005-0000-0000-00004E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4"/>
  <sheetViews>
    <sheetView showGridLines="0" tabSelected="1" zoomScale="80" zoomScaleNormal="80" zoomScaleSheetLayoutView="70" workbookViewId="0">
      <selection activeCell="B3" sqref="B3:R3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3.7109375" style="2" customWidth="1"/>
    <col min="4" max="4" width="9" style="2" customWidth="1"/>
    <col min="5" max="5" width="8.5703125" style="2" customWidth="1"/>
    <col min="6" max="6" width="8" style="2" hidden="1" customWidth="1"/>
    <col min="7" max="7" width="8.85546875" style="2" hidden="1" customWidth="1"/>
    <col min="8" max="15" width="7.7109375" style="2" hidden="1" customWidth="1"/>
    <col min="16" max="16" width="10.7109375" style="2" customWidth="1"/>
    <col min="17" max="17" width="9.7109375" style="2" customWidth="1"/>
    <col min="18" max="18" width="12" style="2" customWidth="1"/>
    <col min="19" max="19" width="1.7109375" style="2" customWidth="1"/>
    <col min="20" max="20" width="11.42578125" style="2" customWidth="1"/>
    <col min="21" max="22" width="13.7109375" style="2" hidden="1" customWidth="1"/>
    <col min="23" max="24" width="11.42578125" style="2" customWidth="1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5"/>
      <c r="P1" s="35"/>
      <c r="Q1" s="35"/>
      <c r="R1" s="1"/>
      <c r="S1" s="1"/>
      <c r="T1" s="1"/>
      <c r="X1" s="23"/>
    </row>
    <row r="2" spans="1:26" ht="15.75" x14ac:dyDescent="0.25">
      <c r="A2" s="1"/>
      <c r="B2" s="39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"/>
      <c r="T2" s="1"/>
      <c r="Y2" s="23"/>
    </row>
    <row r="3" spans="1:26" ht="16.5" customHeight="1" x14ac:dyDescent="0.25">
      <c r="A3" s="1"/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40" t="s">
        <v>1</v>
      </c>
      <c r="C5" s="24" t="s">
        <v>62</v>
      </c>
      <c r="D5" s="41" t="s">
        <v>66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 t="s">
        <v>2</v>
      </c>
      <c r="R5" s="43"/>
      <c r="S5" s="1"/>
      <c r="T5" s="1"/>
      <c r="U5" s="1"/>
      <c r="V5" s="1"/>
    </row>
    <row r="6" spans="1:26" ht="31.5" customHeight="1" x14ac:dyDescent="0.2">
      <c r="A6" s="1"/>
      <c r="B6" s="40"/>
      <c r="C6" s="22" t="s">
        <v>72</v>
      </c>
      <c r="D6" s="25" t="s">
        <v>40</v>
      </c>
      <c r="E6" s="26" t="s">
        <v>41</v>
      </c>
      <c r="F6" s="26" t="s">
        <v>42</v>
      </c>
      <c r="G6" s="26" t="s">
        <v>43</v>
      </c>
      <c r="H6" s="26" t="s">
        <v>44</v>
      </c>
      <c r="I6" s="26" t="s">
        <v>45</v>
      </c>
      <c r="J6" s="26" t="s">
        <v>46</v>
      </c>
      <c r="K6" s="26" t="s">
        <v>47</v>
      </c>
      <c r="L6" s="26" t="s">
        <v>48</v>
      </c>
      <c r="M6" s="26" t="s">
        <v>49</v>
      </c>
      <c r="N6" s="26" t="s">
        <v>50</v>
      </c>
      <c r="O6" s="26" t="s">
        <v>51</v>
      </c>
      <c r="P6" s="26" t="s">
        <v>72</v>
      </c>
      <c r="Q6" s="26" t="s">
        <v>3</v>
      </c>
      <c r="R6" s="27" t="s">
        <v>4</v>
      </c>
      <c r="S6" s="1"/>
      <c r="T6" s="1"/>
      <c r="U6" s="1"/>
      <c r="V6" s="1"/>
      <c r="Z6" s="23"/>
    </row>
    <row r="7" spans="1:26" ht="21" customHeight="1" x14ac:dyDescent="0.4">
      <c r="A7" s="1"/>
      <c r="B7" s="3" t="s">
        <v>52</v>
      </c>
      <c r="C7" s="4">
        <f>+C8+C41</f>
        <v>1327.1913120299998</v>
      </c>
      <c r="D7" s="4">
        <f>+D8+D41</f>
        <v>741.41183115999991</v>
      </c>
      <c r="E7" s="4">
        <f t="shared" ref="E7:O7" si="0">+E8+E41</f>
        <v>573.93804404999992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1315.3498752099999</v>
      </c>
      <c r="Q7" s="5">
        <f t="shared" ref="Q7:Q42" si="1">+P7-C7</f>
        <v>-11.841436819999899</v>
      </c>
      <c r="R7" s="5">
        <f t="shared" ref="R7:R42" si="2">IF(ISNUMBER(+Q7/C7*100), +Q7/C7*100, "")</f>
        <v>-0.89221777694489868</v>
      </c>
      <c r="S7" s="1"/>
      <c r="T7" s="6"/>
      <c r="U7" s="6" t="e">
        <f>C7-#REF!</f>
        <v>#REF!</v>
      </c>
      <c r="V7" s="6" t="e">
        <f>P7-#REF!</f>
        <v>#REF!</v>
      </c>
      <c r="X7" s="28"/>
    </row>
    <row r="8" spans="1:26" ht="21" customHeight="1" x14ac:dyDescent="0.4">
      <c r="A8" s="1"/>
      <c r="B8" s="3" t="s">
        <v>5</v>
      </c>
      <c r="C8" s="5">
        <f>+C9+C12+C16+C17+C24+C33</f>
        <v>1289.0385286199999</v>
      </c>
      <c r="D8" s="5">
        <f>+D9+D12+D16+D17+D24+D33</f>
        <v>709.77213551999989</v>
      </c>
      <c r="E8" s="5">
        <f t="shared" ref="E8:O8" si="3">+E9+E12+E16+E17+E24+E33</f>
        <v>550.58382013999994</v>
      </c>
      <c r="F8" s="5">
        <f t="shared" si="3"/>
        <v>0</v>
      </c>
      <c r="G8" s="5">
        <f t="shared" si="3"/>
        <v>0</v>
      </c>
      <c r="H8" s="5">
        <f t="shared" si="3"/>
        <v>0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1260.3559556599998</v>
      </c>
      <c r="Q8" s="5">
        <f t="shared" si="1"/>
        <v>-28.682572960000016</v>
      </c>
      <c r="R8" s="5">
        <f t="shared" si="2"/>
        <v>-2.2251137047630833</v>
      </c>
      <c r="S8" s="1"/>
      <c r="T8" s="6"/>
      <c r="U8" s="6" t="e">
        <f>C8-#REF!</f>
        <v>#REF!</v>
      </c>
      <c r="V8" s="6" t="e">
        <f>P8-#REF!</f>
        <v>#REF!</v>
      </c>
      <c r="W8" s="23"/>
      <c r="Z8" s="28"/>
    </row>
    <row r="9" spans="1:26" ht="21" customHeight="1" x14ac:dyDescent="0.25">
      <c r="A9" s="1"/>
      <c r="B9" s="7" t="s">
        <v>6</v>
      </c>
      <c r="C9" s="8">
        <f>SUM(C10:C11)</f>
        <v>608.49077665999994</v>
      </c>
      <c r="D9" s="8">
        <f>SUM(D10:D11)</f>
        <v>357.37042895999997</v>
      </c>
      <c r="E9" s="8">
        <f>SUM(E10:E11)</f>
        <v>286.93752635999999</v>
      </c>
      <c r="F9" s="8">
        <f t="shared" ref="F9:O9" si="4">SUM(F10:F11)</f>
        <v>0</v>
      </c>
      <c r="G9" s="8">
        <f t="shared" si="4"/>
        <v>0</v>
      </c>
      <c r="H9" s="8">
        <f t="shared" si="4"/>
        <v>0</v>
      </c>
      <c r="I9" s="8">
        <f t="shared" si="4"/>
        <v>0</v>
      </c>
      <c r="J9" s="8">
        <f t="shared" si="4"/>
        <v>0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644.30795532000002</v>
      </c>
      <c r="Q9" s="8">
        <f t="shared" si="1"/>
        <v>35.817178660000081</v>
      </c>
      <c r="R9" s="8">
        <f t="shared" si="2"/>
        <v>5.8862319748871519</v>
      </c>
      <c r="S9" s="1"/>
      <c r="T9" s="6"/>
      <c r="U9" s="6" t="e">
        <f>C9-#REF!</f>
        <v>#REF!</v>
      </c>
      <c r="V9" s="6" t="e">
        <f>P9-#REF!</f>
        <v>#REF!</v>
      </c>
      <c r="X9" s="28"/>
      <c r="Y9" s="23"/>
    </row>
    <row r="10" spans="1:26" ht="15" customHeight="1" x14ac:dyDescent="0.25">
      <c r="A10" s="1"/>
      <c r="B10" s="9" t="s">
        <v>7</v>
      </c>
      <c r="C10" s="10">
        <v>292.09759422999997</v>
      </c>
      <c r="D10" s="10">
        <v>175.55507907999998</v>
      </c>
      <c r="E10" s="10">
        <v>136.43541633000001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f t="shared" ref="P10:P42" si="5">SUM(D10:O10)</f>
        <v>311.99049540999999</v>
      </c>
      <c r="Q10" s="10">
        <f t="shared" si="1"/>
        <v>19.892901180000024</v>
      </c>
      <c r="R10" s="10">
        <f t="shared" si="2"/>
        <v>6.8103611850826109</v>
      </c>
      <c r="S10" s="1"/>
      <c r="T10" s="6"/>
      <c r="U10" s="6" t="e">
        <f>C10-#REF!</f>
        <v>#REF!</v>
      </c>
      <c r="V10" s="6" t="e">
        <f>P10-#REF!</f>
        <v>#REF!</v>
      </c>
      <c r="Z10" s="28"/>
    </row>
    <row r="11" spans="1:26" ht="15" customHeight="1" x14ac:dyDescent="0.25">
      <c r="A11" s="1"/>
      <c r="B11" s="9" t="s">
        <v>8</v>
      </c>
      <c r="C11" s="10">
        <v>316.39318242999997</v>
      </c>
      <c r="D11" s="10">
        <v>181.81534987999999</v>
      </c>
      <c r="E11" s="10">
        <v>150.50211003000001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f t="shared" si="5"/>
        <v>332.31745991000003</v>
      </c>
      <c r="Q11" s="10">
        <f t="shared" si="1"/>
        <v>15.924277480000057</v>
      </c>
      <c r="R11" s="10">
        <f t="shared" si="2"/>
        <v>5.0330659332469034</v>
      </c>
      <c r="S11" s="1"/>
      <c r="T11" s="6"/>
      <c r="U11" s="6" t="e">
        <f>C11-#REF!</f>
        <v>#REF!</v>
      </c>
      <c r="V11" s="6" t="e">
        <f>P11-#REF!</f>
        <v>#REF!</v>
      </c>
      <c r="Y11" s="34"/>
      <c r="Z11" s="28"/>
    </row>
    <row r="12" spans="1:26" ht="21" customHeight="1" x14ac:dyDescent="0.25">
      <c r="A12" s="1"/>
      <c r="B12" s="7" t="s">
        <v>9</v>
      </c>
      <c r="C12" s="8">
        <f>SUM(C13:C15)</f>
        <v>555.43619467999997</v>
      </c>
      <c r="D12" s="8">
        <f>SUM(D13:D15)</f>
        <v>283.81083452000001</v>
      </c>
      <c r="E12" s="8">
        <f>SUM(E13:E15)</f>
        <v>203.15893433999997</v>
      </c>
      <c r="F12" s="8">
        <f t="shared" ref="F12:O12" si="6">SUM(F13:F15)</f>
        <v>0</v>
      </c>
      <c r="G12" s="8">
        <f t="shared" si="6"/>
        <v>0</v>
      </c>
      <c r="H12" s="8">
        <f t="shared" si="6"/>
        <v>0</v>
      </c>
      <c r="I12" s="8">
        <f t="shared" si="6"/>
        <v>0</v>
      </c>
      <c r="J12" s="8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486.96976885999999</v>
      </c>
      <c r="Q12" s="8">
        <f t="shared" si="1"/>
        <v>-68.466425819999984</v>
      </c>
      <c r="R12" s="8">
        <f t="shared" si="2"/>
        <v>-12.326605013460659</v>
      </c>
      <c r="S12" s="1"/>
      <c r="T12" s="6"/>
      <c r="U12" s="6" t="e">
        <f>C12-#REF!</f>
        <v>#REF!</v>
      </c>
      <c r="V12" s="6" t="e">
        <f>P12-#REF!</f>
        <v>#REF!</v>
      </c>
      <c r="X12" s="28"/>
    </row>
    <row r="13" spans="1:26" ht="15" customHeight="1" x14ac:dyDescent="0.25">
      <c r="A13" s="1"/>
      <c r="B13" s="9" t="s">
        <v>7</v>
      </c>
      <c r="C13" s="10">
        <v>121.18942059</v>
      </c>
      <c r="D13" s="10">
        <v>7.6253739100000004</v>
      </c>
      <c r="E13" s="10">
        <v>15.43224236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si="5"/>
        <v>23.05761627</v>
      </c>
      <c r="Q13" s="10">
        <f t="shared" si="1"/>
        <v>-98.131804320000001</v>
      </c>
      <c r="R13" s="10">
        <f t="shared" si="2"/>
        <v>-80.973903367351681</v>
      </c>
      <c r="S13" s="1"/>
      <c r="T13" s="6"/>
      <c r="U13" s="6" t="e">
        <f>C13-#REF!</f>
        <v>#REF!</v>
      </c>
      <c r="V13" s="6" t="e">
        <f>P13-#REF!</f>
        <v>#REF!</v>
      </c>
      <c r="X13" s="28"/>
    </row>
    <row r="14" spans="1:26" ht="15" customHeight="1" x14ac:dyDescent="0.25">
      <c r="A14" s="1"/>
      <c r="B14" s="9" t="s">
        <v>10</v>
      </c>
      <c r="C14" s="10">
        <v>290.74131820999997</v>
      </c>
      <c r="D14" s="10">
        <v>194.17778089000001</v>
      </c>
      <c r="E14" s="10">
        <v>116.52630405000001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si="5"/>
        <v>310.70408494000003</v>
      </c>
      <c r="Q14" s="10">
        <f t="shared" si="1"/>
        <v>19.962766730000055</v>
      </c>
      <c r="R14" s="10">
        <f t="shared" si="2"/>
        <v>6.8661609065076608</v>
      </c>
      <c r="S14" s="1"/>
      <c r="T14" s="6"/>
      <c r="U14" s="6" t="e">
        <f>C14-#REF!</f>
        <v>#REF!</v>
      </c>
      <c r="V14" s="6" t="e">
        <f>P14-#REF!</f>
        <v>#REF!</v>
      </c>
      <c r="Y14" s="34"/>
      <c r="Z14" s="28"/>
    </row>
    <row r="15" spans="1:26" ht="15" customHeight="1" x14ac:dyDescent="0.25">
      <c r="A15" s="1"/>
      <c r="B15" s="9" t="s">
        <v>11</v>
      </c>
      <c r="C15" s="10">
        <v>143.50545588</v>
      </c>
      <c r="D15" s="10">
        <v>82.007679719999999</v>
      </c>
      <c r="E15" s="10">
        <v>71.200387929999991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5"/>
        <v>153.20806764999998</v>
      </c>
      <c r="Q15" s="10">
        <f t="shared" si="1"/>
        <v>9.7026117699999759</v>
      </c>
      <c r="R15" s="10">
        <f t="shared" si="2"/>
        <v>6.7611448711144124</v>
      </c>
      <c r="S15" s="1"/>
      <c r="T15" s="6"/>
      <c r="U15" s="6" t="e">
        <f>C15-#REF!</f>
        <v>#REF!</v>
      </c>
      <c r="V15" s="6" t="e">
        <f>P15-#REF!</f>
        <v>#REF!</v>
      </c>
      <c r="Y15" s="34"/>
      <c r="Z15" s="28"/>
    </row>
    <row r="16" spans="1:26" ht="21" customHeight="1" x14ac:dyDescent="0.25">
      <c r="A16" s="1"/>
      <c r="B16" s="7" t="s">
        <v>53</v>
      </c>
      <c r="C16" s="8">
        <v>53.319371440000005</v>
      </c>
      <c r="D16" s="8">
        <v>29.146060990000002</v>
      </c>
      <c r="E16" s="8">
        <v>26.681129110000001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>
        <f t="shared" si="5"/>
        <v>55.827190100000003</v>
      </c>
      <c r="Q16" s="8">
        <f t="shared" si="1"/>
        <v>2.5078186599999981</v>
      </c>
      <c r="R16" s="8">
        <f t="shared" si="2"/>
        <v>4.7033912671345588</v>
      </c>
      <c r="S16" s="1"/>
      <c r="T16" s="6"/>
      <c r="U16" s="6" t="e">
        <f>C16-#REF!</f>
        <v>#REF!</v>
      </c>
      <c r="V16" s="6" t="e">
        <f>P16-#REF!</f>
        <v>#REF!</v>
      </c>
      <c r="Y16" s="34"/>
      <c r="Z16" s="28"/>
    </row>
    <row r="17" spans="1:24" ht="21" customHeight="1" x14ac:dyDescent="0.25">
      <c r="A17" s="1"/>
      <c r="B17" s="7" t="s">
        <v>12</v>
      </c>
      <c r="C17" s="8">
        <f>SUM(C18:C23)</f>
        <v>41.194948310000001</v>
      </c>
      <c r="D17" s="8">
        <f>SUM(D18:D23)</f>
        <v>22.990357060000001</v>
      </c>
      <c r="E17" s="8">
        <f>SUM(E18:E23)</f>
        <v>16.22586188</v>
      </c>
      <c r="F17" s="8">
        <f t="shared" ref="F17:O17" si="7">SUM(F18:F23)</f>
        <v>0</v>
      </c>
      <c r="G17" s="8">
        <f t="shared" si="7"/>
        <v>0</v>
      </c>
      <c r="H17" s="8">
        <f t="shared" si="7"/>
        <v>0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39.216218940000005</v>
      </c>
      <c r="Q17" s="8">
        <f t="shared" si="1"/>
        <v>-1.9787293699999964</v>
      </c>
      <c r="R17" s="8">
        <f t="shared" si="2"/>
        <v>-4.8033301440498795</v>
      </c>
      <c r="S17" s="1"/>
      <c r="T17" s="6"/>
      <c r="U17" s="6" t="e">
        <f>C17-#REF!</f>
        <v>#REF!</v>
      </c>
      <c r="V17" s="6" t="e">
        <f>P17-#REF!</f>
        <v>#REF!</v>
      </c>
      <c r="X17" s="28"/>
    </row>
    <row r="18" spans="1:24" ht="15" customHeight="1" x14ac:dyDescent="0.25">
      <c r="A18" s="1"/>
      <c r="B18" s="9" t="s">
        <v>13</v>
      </c>
      <c r="C18" s="10">
        <f>14.58928941 - 9.86074631</f>
        <v>4.7285430999999996</v>
      </c>
      <c r="D18" s="10">
        <v>2.5480479599999999</v>
      </c>
      <c r="E18" s="10">
        <v>1.7964914099999998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f t="shared" si="5"/>
        <v>4.3445393699999997</v>
      </c>
      <c r="Q18" s="10">
        <f t="shared" si="1"/>
        <v>-0.38400372999999988</v>
      </c>
      <c r="R18" s="10">
        <f t="shared" si="2"/>
        <v>-8.1209734558621225</v>
      </c>
      <c r="S18" s="1"/>
      <c r="T18" s="6"/>
      <c r="U18" s="6" t="e">
        <f>C18-#REF!</f>
        <v>#REF!</v>
      </c>
      <c r="V18" s="6" t="e">
        <f>P18-#REF!</f>
        <v>#REF!</v>
      </c>
      <c r="X18" s="28"/>
    </row>
    <row r="19" spans="1:24" ht="15" customHeight="1" x14ac:dyDescent="0.25">
      <c r="A19" s="1"/>
      <c r="B19" s="9" t="s">
        <v>14</v>
      </c>
      <c r="C19" s="10">
        <f>10.1304113 + 9.86074631</f>
        <v>19.991157610000002</v>
      </c>
      <c r="D19" s="10">
        <v>11.415559890000001</v>
      </c>
      <c r="E19" s="10">
        <v>6.1326044899999994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>
        <f t="shared" si="5"/>
        <v>17.548164379999999</v>
      </c>
      <c r="Q19" s="10">
        <f t="shared" si="1"/>
        <v>-2.4429932300000026</v>
      </c>
      <c r="R19" s="10">
        <f t="shared" si="2"/>
        <v>-12.220369013438049</v>
      </c>
      <c r="S19" s="1"/>
      <c r="T19" s="6"/>
      <c r="U19" s="6" t="e">
        <f>C19-#REF!</f>
        <v>#REF!</v>
      </c>
      <c r="V19" s="6" t="e">
        <f>P19-#REF!</f>
        <v>#REF!</v>
      </c>
      <c r="X19" s="28"/>
    </row>
    <row r="20" spans="1:24" ht="15" customHeight="1" x14ac:dyDescent="0.25">
      <c r="A20" s="1"/>
      <c r="B20" s="9" t="s">
        <v>15</v>
      </c>
      <c r="C20" s="10">
        <v>4.6235467799999999</v>
      </c>
      <c r="D20" s="10">
        <v>2.1177919700000003</v>
      </c>
      <c r="E20" s="10">
        <v>2.6817137199999999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>
        <f t="shared" si="5"/>
        <v>4.7995056900000002</v>
      </c>
      <c r="Q20" s="10">
        <f t="shared" si="1"/>
        <v>0.1759589100000003</v>
      </c>
      <c r="R20" s="10">
        <f t="shared" si="2"/>
        <v>3.8057127649522839</v>
      </c>
      <c r="S20" s="1"/>
      <c r="T20" s="6"/>
      <c r="U20" s="6" t="e">
        <f>C20-#REF!</f>
        <v>#REF!</v>
      </c>
      <c r="V20" s="6" t="e">
        <f>P20-#REF!</f>
        <v>#REF!</v>
      </c>
      <c r="X20" s="28"/>
    </row>
    <row r="21" spans="1:24" ht="15" customHeight="1" x14ac:dyDescent="0.25">
      <c r="A21" s="1"/>
      <c r="B21" s="9" t="s">
        <v>16</v>
      </c>
      <c r="C21" s="10">
        <v>11.73688222</v>
      </c>
      <c r="D21" s="10">
        <v>6.3219826499999998</v>
      </c>
      <c r="E21" s="10">
        <v>5.5709694600000006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>
        <f t="shared" si="5"/>
        <v>11.89295211</v>
      </c>
      <c r="Q21" s="10">
        <f t="shared" si="1"/>
        <v>0.15606988999999949</v>
      </c>
      <c r="R21" s="10">
        <f t="shared" si="2"/>
        <v>1.329738912554236</v>
      </c>
      <c r="S21" s="1"/>
      <c r="T21" s="6"/>
      <c r="U21" s="6" t="e">
        <f>C21-#REF!</f>
        <v>#REF!</v>
      </c>
      <c r="V21" s="6" t="e">
        <f>P21-#REF!</f>
        <v>#REF!</v>
      </c>
      <c r="X21" s="28"/>
    </row>
    <row r="22" spans="1:24" ht="15" customHeight="1" x14ac:dyDescent="0.25">
      <c r="A22" s="1"/>
      <c r="B22" s="9" t="s">
        <v>17</v>
      </c>
      <c r="C22" s="10">
        <v>0.11481860000000001</v>
      </c>
      <c r="D22" s="10">
        <v>6.1061669999999998E-2</v>
      </c>
      <c r="E22" s="10">
        <v>4.4082799999999998E-2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f t="shared" si="5"/>
        <v>0.10514446999999999</v>
      </c>
      <c r="Q22" s="10">
        <f t="shared" si="1"/>
        <v>-9.6741300000000169E-3</v>
      </c>
      <c r="R22" s="10">
        <f t="shared" si="2"/>
        <v>-8.4255773890293177</v>
      </c>
      <c r="S22" s="1"/>
      <c r="T22" s="6"/>
      <c r="U22" s="6" t="e">
        <f>C22-#REF!</f>
        <v>#REF!</v>
      </c>
      <c r="V22" s="6" t="e">
        <f>P22-#REF!</f>
        <v>#REF!</v>
      </c>
      <c r="X22" s="28"/>
    </row>
    <row r="23" spans="1:24" ht="15" customHeight="1" x14ac:dyDescent="0.25">
      <c r="A23" s="1"/>
      <c r="B23" s="9" t="s">
        <v>18</v>
      </c>
      <c r="C23" s="10">
        <v>0</v>
      </c>
      <c r="D23" s="10">
        <v>0.52591292000000001</v>
      </c>
      <c r="E23" s="10"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f t="shared" si="5"/>
        <v>0.52591292000000001</v>
      </c>
      <c r="Q23" s="10">
        <f t="shared" si="1"/>
        <v>0.52591292000000001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  <c r="X23" s="28"/>
    </row>
    <row r="24" spans="1:24" ht="21" customHeight="1" x14ac:dyDescent="0.25">
      <c r="A24" s="1"/>
      <c r="B24" s="7" t="s">
        <v>19</v>
      </c>
      <c r="C24" s="8">
        <f>SUM(C25:C29,C32)</f>
        <v>17.056981910000001</v>
      </c>
      <c r="D24" s="8">
        <f t="shared" ref="D24" si="8">SUM(D25:D29,D32)</f>
        <v>9.6160882399999998</v>
      </c>
      <c r="E24" s="8">
        <f t="shared" ref="E24:O24" si="9">SUM(E25:E29,E32)</f>
        <v>10.663088339999998</v>
      </c>
      <c r="F24" s="8">
        <f t="shared" si="9"/>
        <v>0</v>
      </c>
      <c r="G24" s="8">
        <f t="shared" si="9"/>
        <v>0</v>
      </c>
      <c r="H24" s="8">
        <f t="shared" si="9"/>
        <v>0</v>
      </c>
      <c r="I24" s="8">
        <f t="shared" si="9"/>
        <v>0</v>
      </c>
      <c r="J24" s="8">
        <f t="shared" si="9"/>
        <v>0</v>
      </c>
      <c r="K24" s="8">
        <f t="shared" si="9"/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>SUM(D24:O24)</f>
        <v>20.279176579999998</v>
      </c>
      <c r="Q24" s="8">
        <f t="shared" si="1"/>
        <v>3.2221946699999968</v>
      </c>
      <c r="R24" s="8">
        <f t="shared" si="2"/>
        <v>18.890766766369847</v>
      </c>
      <c r="S24" s="1"/>
      <c r="T24" s="6"/>
      <c r="U24" s="6" t="e">
        <f>C24-#REF!</f>
        <v>#REF!</v>
      </c>
      <c r="V24" s="6" t="e">
        <f>P24-#REF!</f>
        <v>#REF!</v>
      </c>
      <c r="X24" s="28"/>
    </row>
    <row r="25" spans="1:24" ht="15" customHeight="1" x14ac:dyDescent="0.25">
      <c r="A25" s="1"/>
      <c r="B25" s="9" t="s">
        <v>20</v>
      </c>
      <c r="C25" s="10">
        <v>9.9328226599999994</v>
      </c>
      <c r="D25" s="10">
        <v>5.6896575</v>
      </c>
      <c r="E25" s="10">
        <v>6.0778513599999995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f t="shared" si="5"/>
        <v>11.76750886</v>
      </c>
      <c r="Q25" s="10">
        <f t="shared" si="1"/>
        <v>1.8346862000000002</v>
      </c>
      <c r="R25" s="10">
        <f t="shared" si="2"/>
        <v>18.470944894530113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customHeight="1" x14ac:dyDescent="0.25">
      <c r="A26" s="1"/>
      <c r="B26" s="9" t="s">
        <v>21</v>
      </c>
      <c r="C26" s="10">
        <v>0</v>
      </c>
      <c r="D26" s="10">
        <v>0</v>
      </c>
      <c r="E26" s="10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5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 x14ac:dyDescent="0.25">
      <c r="A27" s="20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5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 x14ac:dyDescent="0.25">
      <c r="A28" s="1"/>
      <c r="B28" s="9" t="s">
        <v>23</v>
      </c>
      <c r="C28" s="10">
        <v>3.9503207000000002</v>
      </c>
      <c r="D28" s="10">
        <v>1.94815841</v>
      </c>
      <c r="E28" s="10">
        <v>2.1048000999999998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>
        <f t="shared" si="5"/>
        <v>4.0529585099999998</v>
      </c>
      <c r="Q28" s="10">
        <f t="shared" si="1"/>
        <v>0.10263780999999961</v>
      </c>
      <c r="R28" s="10">
        <f t="shared" si="2"/>
        <v>2.5982146209040597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.75" hidden="1" customHeight="1" x14ac:dyDescent="0.25">
      <c r="A29" s="20"/>
      <c r="B29" s="9" t="s">
        <v>24</v>
      </c>
      <c r="C29" s="10">
        <f>+C30+C31</f>
        <v>0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0</v>
      </c>
      <c r="R29" s="10" t="str">
        <f t="shared" si="2"/>
        <v/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.75" hidden="1" customHeight="1" x14ac:dyDescent="0.25">
      <c r="A30" s="20"/>
      <c r="B30" s="11" t="s">
        <v>25</v>
      </c>
      <c r="C30" s="10">
        <v>0</v>
      </c>
      <c r="D30" s="10">
        <v>0</v>
      </c>
      <c r="E30" s="10"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>
        <f t="shared" si="5"/>
        <v>0</v>
      </c>
      <c r="Q30" s="10">
        <f t="shared" si="1"/>
        <v>0</v>
      </c>
      <c r="R30" s="10" t="str">
        <f t="shared" si="2"/>
        <v/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 x14ac:dyDescent="0.25">
      <c r="A31" s="20"/>
      <c r="B31" s="11" t="s">
        <v>26</v>
      </c>
      <c r="C31" s="10"/>
      <c r="D31" s="10">
        <v>0</v>
      </c>
      <c r="E31" s="10"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>
        <f t="shared" si="5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 x14ac:dyDescent="0.25">
      <c r="A32" s="1"/>
      <c r="B32" s="9" t="s">
        <v>58</v>
      </c>
      <c r="C32" s="10">
        <v>3.1738385500000001</v>
      </c>
      <c r="D32" s="10">
        <v>1.97827233</v>
      </c>
      <c r="E32" s="10">
        <v>2.4804368800000001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>
        <f t="shared" si="5"/>
        <v>4.4587092100000003</v>
      </c>
      <c r="Q32" s="10">
        <f t="shared" ref="Q32" si="11">+P32-C32</f>
        <v>1.2848706600000002</v>
      </c>
      <c r="R32" s="10">
        <f t="shared" ref="R32" si="12">IF(ISNUMBER(+Q32/C32*100), +Q32/C32*100, "")</f>
        <v>40.483176436306131</v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13.540255619999998</v>
      </c>
      <c r="D33" s="8">
        <f>SUM(D34:D40)</f>
        <v>6.8383657499999995</v>
      </c>
      <c r="E33" s="8">
        <f>SUM(E34:E40)</f>
        <v>6.9172801100000001</v>
      </c>
      <c r="F33" s="8">
        <f t="shared" ref="F33:O33" si="13">SUM(F34:F40)</f>
        <v>0</v>
      </c>
      <c r="G33" s="8">
        <f t="shared" si="13"/>
        <v>0</v>
      </c>
      <c r="H33" s="8">
        <f t="shared" si="13"/>
        <v>0</v>
      </c>
      <c r="I33" s="8">
        <f t="shared" si="13"/>
        <v>0</v>
      </c>
      <c r="J33" s="8">
        <f t="shared" si="13"/>
        <v>0</v>
      </c>
      <c r="K33" s="8">
        <f t="shared" si="13"/>
        <v>0</v>
      </c>
      <c r="L33" s="8">
        <f t="shared" si="13"/>
        <v>0</v>
      </c>
      <c r="M33" s="8">
        <f t="shared" si="13"/>
        <v>0</v>
      </c>
      <c r="N33" s="8">
        <f t="shared" si="13"/>
        <v>0</v>
      </c>
      <c r="O33" s="8">
        <f t="shared" si="13"/>
        <v>0</v>
      </c>
      <c r="P33" s="8">
        <f>SUM(D33:O33)</f>
        <v>13.75564586</v>
      </c>
      <c r="Q33" s="8">
        <f t="shared" si="1"/>
        <v>0.2153902400000014</v>
      </c>
      <c r="R33" s="8">
        <f t="shared" si="2"/>
        <v>1.5907398356782385</v>
      </c>
      <c r="S33" s="1"/>
      <c r="T33" s="6"/>
      <c r="U33" s="6" t="e">
        <f>C33-#REF!</f>
        <v>#REF!</v>
      </c>
      <c r="V33" s="6" t="e">
        <f>P33-#REF!</f>
        <v>#REF!</v>
      </c>
      <c r="X33" s="23"/>
      <c r="Y33" s="23"/>
    </row>
    <row r="34" spans="1:25" ht="15" customHeight="1" x14ac:dyDescent="0.25">
      <c r="A34" s="1"/>
      <c r="B34" s="9" t="s">
        <v>28</v>
      </c>
      <c r="C34" s="10">
        <v>3.5228258399999999</v>
      </c>
      <c r="D34" s="10">
        <v>1.5714636599999998</v>
      </c>
      <c r="E34" s="10">
        <v>1.84769641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>
        <f t="shared" si="5"/>
        <v>3.4191600699999998</v>
      </c>
      <c r="Q34" s="10">
        <f t="shared" si="1"/>
        <v>-0.1036657700000001</v>
      </c>
      <c r="R34" s="10">
        <f t="shared" si="2"/>
        <v>-2.9426879076145331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0</v>
      </c>
      <c r="D35" s="10">
        <v>0</v>
      </c>
      <c r="E35" s="10"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f t="shared" si="5"/>
        <v>0</v>
      </c>
      <c r="Q35" s="10">
        <f t="shared" si="1"/>
        <v>0</v>
      </c>
      <c r="R35" s="10" t="str">
        <f t="shared" si="2"/>
        <v/>
      </c>
      <c r="S35" s="1"/>
      <c r="T35" s="6"/>
      <c r="U35" s="6" t="e">
        <f>C35-#REF!</f>
        <v>#REF!</v>
      </c>
      <c r="V35" s="6" t="e">
        <f>P35-#REF!</f>
        <v>#REF!</v>
      </c>
      <c r="Y35" s="23"/>
    </row>
    <row r="36" spans="1:25" ht="15" customHeight="1" x14ac:dyDescent="0.25">
      <c r="A36" s="1"/>
      <c r="B36" s="9" t="s">
        <v>30</v>
      </c>
      <c r="C36" s="10">
        <v>10.017425279999999</v>
      </c>
      <c r="D36" s="10">
        <v>5.2666887999999998</v>
      </c>
      <c r="E36" s="10">
        <v>5.0695836999999999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>
        <f t="shared" si="5"/>
        <v>10.3362725</v>
      </c>
      <c r="Q36" s="10">
        <f t="shared" si="1"/>
        <v>0.31884722000000032</v>
      </c>
      <c r="R36" s="10">
        <f t="shared" si="2"/>
        <v>3.182925862562564</v>
      </c>
      <c r="S36" s="1"/>
      <c r="T36" s="6"/>
      <c r="U36" s="6" t="e">
        <f>C36-#REF!</f>
        <v>#REF!</v>
      </c>
      <c r="V36" s="6" t="e">
        <f>P36-#REF!</f>
        <v>#REF!</v>
      </c>
      <c r="Y36" s="23"/>
    </row>
    <row r="37" spans="1:25" ht="15" customHeight="1" x14ac:dyDescent="0.25">
      <c r="A37" s="1"/>
      <c r="B37" s="9" t="s">
        <v>31</v>
      </c>
      <c r="C37" s="10">
        <v>0</v>
      </c>
      <c r="D37" s="10">
        <v>0</v>
      </c>
      <c r="E37" s="10"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5"/>
        <v>0</v>
      </c>
      <c r="Q37" s="10">
        <f t="shared" si="1"/>
        <v>0</v>
      </c>
      <c r="R37" s="10" t="str">
        <f t="shared" si="2"/>
        <v/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0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5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0"/>
      <c r="B39" s="9" t="s">
        <v>33</v>
      </c>
      <c r="C39" s="10">
        <v>4.4999999999999993E-6</v>
      </c>
      <c r="D39" s="10">
        <v>2.1329000000000001E-4</v>
      </c>
      <c r="E39" s="10"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5"/>
        <v>2.1329000000000001E-4</v>
      </c>
      <c r="Q39" s="10">
        <f t="shared" si="1"/>
        <v>2.0879000000000001E-4</v>
      </c>
      <c r="R39" s="10">
        <f t="shared" si="2"/>
        <v>4639.7777777777792</v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0"/>
      <c r="B40" s="9" t="s">
        <v>34</v>
      </c>
      <c r="C40" s="10">
        <v>0</v>
      </c>
      <c r="D40" s="10">
        <v>0</v>
      </c>
      <c r="E40" s="10"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5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SUM(C42:C43,C46,C48:C50)</f>
        <v>38.152783409999998</v>
      </c>
      <c r="D41" s="5">
        <f>SUM(D42:D43,D46,D48:D50)</f>
        <v>31.639695639999999</v>
      </c>
      <c r="E41" s="5">
        <f>SUM(E42:E43,E46,E48:E50)</f>
        <v>23.354223909999998</v>
      </c>
      <c r="F41" s="5">
        <f>SUM(F42:F43,F46,F48:F50)</f>
        <v>0</v>
      </c>
      <c r="G41" s="5">
        <f t="shared" ref="G41:K41" si="14">SUM(G42:G43,G46,G48:G50)</f>
        <v>0</v>
      </c>
      <c r="H41" s="5">
        <f t="shared" si="14"/>
        <v>0</v>
      </c>
      <c r="I41" s="5">
        <f t="shared" si="14"/>
        <v>0</v>
      </c>
      <c r="J41" s="5">
        <f t="shared" si="14"/>
        <v>0</v>
      </c>
      <c r="K41" s="5">
        <f t="shared" si="14"/>
        <v>0</v>
      </c>
      <c r="L41" s="5">
        <f t="shared" ref="L41" si="15">SUM(L42:L43,L46,L48:L50)</f>
        <v>0</v>
      </c>
      <c r="M41" s="5">
        <f t="shared" ref="M41" si="16">SUM(M42:M43,M46,M48:M50)</f>
        <v>0</v>
      </c>
      <c r="N41" s="5">
        <f t="shared" ref="N41" si="17">SUM(N42:N43,N46,N48:N50)</f>
        <v>0</v>
      </c>
      <c r="O41" s="5">
        <f t="shared" ref="O41" si="18">SUM(O42:O43,O46,O48:O50)</f>
        <v>0</v>
      </c>
      <c r="P41" s="5">
        <f>SUM(D41:O41)</f>
        <v>54.993919550000001</v>
      </c>
      <c r="Q41" s="5">
        <f t="shared" si="1"/>
        <v>16.841136140000003</v>
      </c>
      <c r="R41" s="5">
        <f t="shared" si="2"/>
        <v>44.141304080021257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55</v>
      </c>
      <c r="C42" s="8">
        <v>9.2770922200000001</v>
      </c>
      <c r="D42" s="8">
        <v>5.5945723599999999</v>
      </c>
      <c r="E42" s="8">
        <v>4.6057910399999997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>
        <f t="shared" si="5"/>
        <v>10.200363400000001</v>
      </c>
      <c r="Q42" s="8">
        <f t="shared" si="1"/>
        <v>0.92327118000000041</v>
      </c>
      <c r="R42" s="8">
        <f t="shared" si="2"/>
        <v>9.9521612818461396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63</v>
      </c>
      <c r="C43" s="8">
        <f>SUM(C44:C45)</f>
        <v>4.2932427999999998</v>
      </c>
      <c r="D43" s="8">
        <f>SUM(D44:D45)</f>
        <v>4.3997533600000001</v>
      </c>
      <c r="E43" s="8">
        <f t="shared" ref="E43:O43" si="19">SUM(E44:E45)</f>
        <v>4.5418229299999995</v>
      </c>
      <c r="F43" s="8">
        <f t="shared" si="19"/>
        <v>0</v>
      </c>
      <c r="G43" s="8">
        <f t="shared" si="19"/>
        <v>0</v>
      </c>
      <c r="H43" s="8">
        <f t="shared" si="19"/>
        <v>0</v>
      </c>
      <c r="I43" s="8">
        <f t="shared" si="19"/>
        <v>0</v>
      </c>
      <c r="J43" s="8">
        <f t="shared" si="19"/>
        <v>0</v>
      </c>
      <c r="K43" s="8">
        <f t="shared" si="19"/>
        <v>0</v>
      </c>
      <c r="L43" s="8">
        <f t="shared" si="19"/>
        <v>0</v>
      </c>
      <c r="M43" s="8">
        <f t="shared" si="19"/>
        <v>0</v>
      </c>
      <c r="N43" s="8">
        <f t="shared" si="19"/>
        <v>0</v>
      </c>
      <c r="O43" s="8">
        <f t="shared" si="19"/>
        <v>0</v>
      </c>
      <c r="P43" s="8">
        <f t="shared" ref="P43" si="20">SUM(D43:O43)</f>
        <v>8.9415762900000004</v>
      </c>
      <c r="Q43" s="8">
        <f t="shared" ref="Q43:Q45" si="21">+P43-C43</f>
        <v>4.6483334900000006</v>
      </c>
      <c r="R43" s="8">
        <f t="shared" ref="R43:R45" si="22">IF(ISNUMBER(+Q43/C43*100), +Q43/C43*100, "")</f>
        <v>108.27092029362981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 x14ac:dyDescent="0.25">
      <c r="A44" s="1"/>
      <c r="B44" s="11" t="s">
        <v>64</v>
      </c>
      <c r="C44" s="10">
        <v>4.2932427999999998</v>
      </c>
      <c r="D44" s="10">
        <v>4.3924298799999999</v>
      </c>
      <c r="E44" s="10">
        <v>4.5345711199999998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P45" si="23">SUM(D44:O44)</f>
        <v>8.9270010000000006</v>
      </c>
      <c r="Q44" s="10">
        <f t="shared" si="21"/>
        <v>4.6337582000000008</v>
      </c>
      <c r="R44" s="10">
        <f t="shared" si="22"/>
        <v>107.93142656641737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15" customHeight="1" x14ac:dyDescent="0.25">
      <c r="A45" s="1"/>
      <c r="B45" s="11" t="s">
        <v>65</v>
      </c>
      <c r="C45" s="10">
        <v>0</v>
      </c>
      <c r="D45" s="10">
        <v>7.3234800000000003E-3</v>
      </c>
      <c r="E45" s="10">
        <v>7.25181E-3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>
        <f t="shared" si="23"/>
        <v>1.4575290000000001E-2</v>
      </c>
      <c r="Q45" s="10">
        <f t="shared" si="21"/>
        <v>1.4575290000000001E-2</v>
      </c>
      <c r="R45" s="10" t="str">
        <f t="shared" si="22"/>
        <v/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56</v>
      </c>
      <c r="C46" s="8">
        <v>2.6467155400000002</v>
      </c>
      <c r="D46" s="8">
        <v>1.41293285</v>
      </c>
      <c r="E46" s="8">
        <v>0.86038791999999997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>
        <f>SUM(D46:O46)</f>
        <v>2.2733207699999998</v>
      </c>
      <c r="Q46" s="8">
        <f>+P46-C46</f>
        <v>-0.37339477000000043</v>
      </c>
      <c r="R46" s="8">
        <f>IF(ISNUMBER(+Q46/C46*100), +Q46/C46*100, "")</f>
        <v>-14.107854219951435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15" customHeight="1" x14ac:dyDescent="0.25">
      <c r="A47" s="1"/>
      <c r="B47" s="11" t="s">
        <v>59</v>
      </c>
      <c r="C47" s="10">
        <v>1.25619104</v>
      </c>
      <c r="D47" s="10">
        <v>0.66644871000000006</v>
      </c>
      <c r="E47" s="10">
        <v>0.53175886999999999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>
        <f>SUM(D47:O47)</f>
        <v>1.19820758</v>
      </c>
      <c r="Q47" s="10">
        <f>+P47-C47</f>
        <v>-5.7983459999999987E-2</v>
      </c>
      <c r="R47" s="10">
        <f>IF(ISNUMBER(+Q47/C47*100), +Q47/C47*100, "")</f>
        <v>-4.6158154415748731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21" customHeight="1" x14ac:dyDescent="0.25">
      <c r="A48" s="1"/>
      <c r="B48" s="7" t="s">
        <v>60</v>
      </c>
      <c r="C48" s="8">
        <v>12.936429539999999</v>
      </c>
      <c r="D48" s="8">
        <v>10.29339998</v>
      </c>
      <c r="E48" s="8">
        <v>5.7646289399999997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>
        <f>SUM(D48:O48)</f>
        <v>16.058028919999998</v>
      </c>
      <c r="Q48" s="8">
        <f>+P48-C48</f>
        <v>3.1215993799999993</v>
      </c>
      <c r="R48" s="8">
        <f>IF(ISNUMBER(+Q48/C48*100), +Q48/C48*100, "")</f>
        <v>24.13030094855678</v>
      </c>
      <c r="S48" s="1"/>
      <c r="T48" s="6"/>
      <c r="U48" s="6" t="e">
        <f>C48-#REF!</f>
        <v>#REF!</v>
      </c>
      <c r="V48" s="6" t="e">
        <f>P48-#REF!</f>
        <v>#REF!</v>
      </c>
    </row>
    <row r="49" spans="1:26" ht="21" customHeight="1" x14ac:dyDescent="0.25">
      <c r="A49" s="1"/>
      <c r="B49" s="7" t="s">
        <v>57</v>
      </c>
      <c r="C49" s="8">
        <v>0</v>
      </c>
      <c r="D49" s="8">
        <v>5.1548483800000007</v>
      </c>
      <c r="E49" s="8">
        <v>3.2166950700000001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>
        <f>SUM(D49:O49)</f>
        <v>8.3715434500000008</v>
      </c>
      <c r="Q49" s="8">
        <f>+P49-C49</f>
        <v>8.3715434500000008</v>
      </c>
      <c r="R49" s="8" t="str">
        <f>IF(ISNUMBER(+Q49/C49*100), +Q49/C49*100, "")</f>
        <v/>
      </c>
      <c r="S49" s="1"/>
      <c r="T49" s="6"/>
      <c r="U49" s="6" t="e">
        <f>C49-#REF!</f>
        <v>#REF!</v>
      </c>
      <c r="V49" s="6" t="e">
        <f>P49-#REF!</f>
        <v>#REF!</v>
      </c>
    </row>
    <row r="50" spans="1:26" ht="21" customHeight="1" x14ac:dyDescent="0.25">
      <c r="A50" s="1"/>
      <c r="B50" s="7" t="s">
        <v>61</v>
      </c>
      <c r="C50" s="8">
        <v>8.9993033100000002</v>
      </c>
      <c r="D50" s="8">
        <v>4.7841887100000005</v>
      </c>
      <c r="E50" s="8">
        <v>4.3648980100000001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>
        <f>SUM(D50:O50)</f>
        <v>9.1490867199999997</v>
      </c>
      <c r="Q50" s="8">
        <f>+P50-C50</f>
        <v>0.14978340999999951</v>
      </c>
      <c r="R50" s="8">
        <f>IF(ISNUMBER(+Q50/C50*100), +Q50/C50*100, "")</f>
        <v>1.664388951459838</v>
      </c>
      <c r="S50" s="1"/>
      <c r="T50" s="6"/>
      <c r="U50" s="6" t="e">
        <f>C50-#REF!</f>
        <v>#REF!</v>
      </c>
      <c r="V50" s="6" t="e">
        <f>P50-#REF!</f>
        <v>#REF!</v>
      </c>
    </row>
    <row r="51" spans="1:26" ht="6" customHeight="1" x14ac:dyDescent="0.25">
      <c r="A51" s="1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1"/>
      <c r="S51" s="1"/>
      <c r="T51" s="6"/>
      <c r="U51" s="6"/>
      <c r="V51" s="6"/>
    </row>
    <row r="52" spans="1:26" ht="15" customHeight="1" x14ac:dyDescent="0.2">
      <c r="A52" s="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1"/>
      <c r="T52" s="1"/>
      <c r="U52" s="6"/>
      <c r="V52" s="6"/>
    </row>
    <row r="53" spans="1:26" x14ac:dyDescent="0.2">
      <c r="A53" s="1"/>
      <c r="B53" s="12" t="s">
        <v>36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6" ht="30" customHeight="1" x14ac:dyDescent="0.2">
      <c r="A54" s="1"/>
      <c r="B54" s="38" t="s">
        <v>70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1"/>
      <c r="T54" s="1"/>
      <c r="U54" s="1"/>
      <c r="V54" s="1"/>
    </row>
    <row r="55" spans="1:26" ht="45" customHeight="1" x14ac:dyDescent="0.2">
      <c r="A55" s="1"/>
      <c r="B55" s="38" t="s">
        <v>73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1"/>
      <c r="T55" s="1"/>
      <c r="U55" s="1"/>
      <c r="V55" s="1"/>
    </row>
    <row r="56" spans="1:26" ht="24" hidden="1" customHeight="1" x14ac:dyDescent="0.2">
      <c r="A56" s="1"/>
      <c r="B56" s="38" t="s">
        <v>54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1"/>
      <c r="T56" s="1"/>
      <c r="U56" s="1"/>
    </row>
    <row r="57" spans="1:26" x14ac:dyDescent="0.2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1"/>
      <c r="T57" s="1"/>
      <c r="U57" s="1"/>
    </row>
    <row r="58" spans="1:26" ht="15" x14ac:dyDescent="0.25">
      <c r="X58" s="13"/>
      <c r="Y58" s="13"/>
      <c r="Z58" s="13"/>
    </row>
    <row r="59" spans="1:26" ht="15" x14ac:dyDescent="0.25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P59" s="13"/>
      <c r="Q59" s="13"/>
      <c r="R59" s="13"/>
      <c r="S59" s="13"/>
      <c r="W59" s="13"/>
      <c r="X59" s="13"/>
      <c r="Y59" s="13"/>
      <c r="Z59" s="13"/>
    </row>
    <row r="60" spans="1:26" ht="15" x14ac:dyDescent="0.2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V60" s="13"/>
    </row>
    <row r="66" spans="21:21" x14ac:dyDescent="0.2">
      <c r="U66" s="14"/>
    </row>
    <row r="67" spans="21:21" x14ac:dyDescent="0.2">
      <c r="U67" s="14"/>
    </row>
    <row r="68" spans="21:21" x14ac:dyDescent="0.2">
      <c r="U68" s="14"/>
    </row>
    <row r="69" spans="21:21" x14ac:dyDescent="0.2">
      <c r="U69" s="14"/>
    </row>
    <row r="70" spans="21:21" x14ac:dyDescent="0.2">
      <c r="U70" s="14"/>
    </row>
    <row r="71" spans="21:21" x14ac:dyDescent="0.2">
      <c r="U71" s="14"/>
    </row>
    <row r="72" spans="21:21" x14ac:dyDescent="0.2">
      <c r="U72" s="14"/>
    </row>
    <row r="73" spans="21:21" x14ac:dyDescent="0.2">
      <c r="U73" s="14"/>
    </row>
    <row r="74" spans="21:21" x14ac:dyDescent="0.2">
      <c r="U74" s="14"/>
    </row>
  </sheetData>
  <mergeCells count="8">
    <mergeCell ref="B56:R56"/>
    <mergeCell ref="B2:R2"/>
    <mergeCell ref="B3:R3"/>
    <mergeCell ref="B5:B6"/>
    <mergeCell ref="D5:P5"/>
    <mergeCell ref="Q5:R5"/>
    <mergeCell ref="B54:R54"/>
    <mergeCell ref="B55:R5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0 E12:O12 P46:P50 P42 E43:O43 P44:P45 C12:D12 C43:D43" formulaRange="1"/>
    <ignoredError sqref="P4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7"/>
  <sheetViews>
    <sheetView showGridLines="0" zoomScale="80" zoomScaleNormal="80" zoomScaleSheetLayoutView="50" workbookViewId="0">
      <selection activeCell="R8" sqref="R8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4.5703125" style="2" customWidth="1"/>
    <col min="4" max="4" width="13.28515625" style="2" customWidth="1"/>
    <col min="5" max="5" width="14.28515625" style="2" customWidth="1"/>
    <col min="6" max="6" width="13.140625" style="2" customWidth="1"/>
    <col min="7" max="7" width="10.85546875" style="2" customWidth="1"/>
    <col min="8" max="8" width="12.28515625" style="2" customWidth="1"/>
    <col min="9" max="9" width="11.425781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.42578125" style="2" hidden="1" customWidth="1"/>
    <col min="15" max="15" width="11.5703125" style="2" customWidth="1"/>
    <col min="16" max="16" width="11.42578125" style="2" customWidth="1"/>
    <col min="17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9" t="s">
        <v>74</v>
      </c>
      <c r="C2" s="39"/>
      <c r="D2" s="39"/>
      <c r="E2" s="39"/>
      <c r="F2" s="39"/>
      <c r="G2" s="39"/>
      <c r="H2" s="39"/>
      <c r="I2" s="39"/>
      <c r="J2" s="1"/>
      <c r="K2" s="1"/>
    </row>
    <row r="3" spans="1:19" ht="16.5" customHeight="1" x14ac:dyDescent="0.25">
      <c r="A3" s="1"/>
      <c r="B3" s="39" t="s">
        <v>0</v>
      </c>
      <c r="C3" s="39"/>
      <c r="D3" s="39"/>
      <c r="E3" s="39"/>
      <c r="F3" s="39"/>
      <c r="G3" s="39"/>
      <c r="H3" s="39"/>
      <c r="I3" s="39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40" t="s">
        <v>1</v>
      </c>
      <c r="C5" s="15" t="s">
        <v>62</v>
      </c>
      <c r="D5" s="15" t="s">
        <v>69</v>
      </c>
      <c r="E5" s="15" t="s">
        <v>66</v>
      </c>
      <c r="F5" s="45" t="s">
        <v>68</v>
      </c>
      <c r="G5" s="46"/>
      <c r="H5" s="47" t="s">
        <v>67</v>
      </c>
      <c r="I5" s="47"/>
      <c r="J5" s="1"/>
      <c r="K5" s="1"/>
      <c r="L5" s="1"/>
      <c r="M5" s="1"/>
    </row>
    <row r="6" spans="1:19" ht="30.75" customHeight="1" x14ac:dyDescent="0.2">
      <c r="A6" s="1"/>
      <c r="B6" s="40"/>
      <c r="C6" s="22" t="s">
        <v>71</v>
      </c>
      <c r="D6" s="22" t="s">
        <v>71</v>
      </c>
      <c r="E6" s="22" t="s">
        <v>71</v>
      </c>
      <c r="F6" s="16" t="s">
        <v>39</v>
      </c>
      <c r="G6" s="16" t="s">
        <v>4</v>
      </c>
      <c r="H6" s="16" t="s">
        <v>3</v>
      </c>
      <c r="I6" s="21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1327.1913120299998</v>
      </c>
      <c r="D7" s="4">
        <f>+D8+D41</f>
        <v>1299.5588708100001</v>
      </c>
      <c r="E7" s="4">
        <f>+E8+E41</f>
        <v>1315.3498752100002</v>
      </c>
      <c r="F7" s="5">
        <f t="shared" ref="F7:F50" si="0">+E7-D7</f>
        <v>15.79100440000002</v>
      </c>
      <c r="G7" s="5">
        <f t="shared" ref="G7:G50" si="1">IF(ISNUMBER(+F7/D7*100), +F7/D7*100, "")</f>
        <v>1.2151049679001973</v>
      </c>
      <c r="H7" s="5">
        <f t="shared" ref="H7:H50" si="2">+E7-C7</f>
        <v>-11.841436819999672</v>
      </c>
      <c r="I7" s="5">
        <f t="shared" ref="I7:I50" si="3">IF(ISNUMBER(+H7/C7*100), +H7/C7*100, "")</f>
        <v>-0.89221777694488158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1289.0385286199999</v>
      </c>
      <c r="D8" s="5">
        <f>+D9+D12+D16+D17+D24+D33</f>
        <v>1225.1010325900002</v>
      </c>
      <c r="E8" s="5">
        <f>+E9+E12+E16+E17+E24+E33</f>
        <v>1260.3559556600001</v>
      </c>
      <c r="F8" s="5">
        <f t="shared" si="0"/>
        <v>35.254923069999904</v>
      </c>
      <c r="G8" s="5">
        <f t="shared" si="1"/>
        <v>2.8777155624028059</v>
      </c>
      <c r="H8" s="5">
        <f t="shared" si="2"/>
        <v>-28.682572959999789</v>
      </c>
      <c r="I8" s="5">
        <f t="shared" si="3"/>
        <v>-2.2251137047630656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608.49077665999994</v>
      </c>
      <c r="D9" s="8">
        <f>SUM(D10:D11)</f>
        <v>632.36743853999997</v>
      </c>
      <c r="E9" s="8">
        <f>SUM(E10:E11)</f>
        <v>644.30795532000002</v>
      </c>
      <c r="F9" s="8">
        <f t="shared" si="0"/>
        <v>11.940516780000053</v>
      </c>
      <c r="G9" s="8">
        <f t="shared" si="1"/>
        <v>1.8882244803065968</v>
      </c>
      <c r="H9" s="8">
        <f t="shared" si="2"/>
        <v>35.817178660000081</v>
      </c>
      <c r="I9" s="8">
        <f t="shared" si="3"/>
        <v>5.8862319748871519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P9" s="23"/>
      <c r="S9" s="23"/>
    </row>
    <row r="10" spans="1:19" ht="15" customHeight="1" x14ac:dyDescent="0.25">
      <c r="A10" s="1"/>
      <c r="B10" s="9" t="s">
        <v>7</v>
      </c>
      <c r="C10" s="10">
        <v>292.09759422999997</v>
      </c>
      <c r="D10" s="10">
        <v>308.69082297</v>
      </c>
      <c r="E10" s="10">
        <v>311.99049540999999</v>
      </c>
      <c r="F10" s="10">
        <f t="shared" si="0"/>
        <v>3.2996724399999948</v>
      </c>
      <c r="G10" s="10">
        <f t="shared" si="1"/>
        <v>1.0689246956721716</v>
      </c>
      <c r="H10" s="10">
        <f t="shared" si="2"/>
        <v>19.892901180000024</v>
      </c>
      <c r="I10" s="10">
        <f t="shared" si="3"/>
        <v>6.8103611850826109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316.39318242999997</v>
      </c>
      <c r="D11" s="10">
        <v>323.67661557000002</v>
      </c>
      <c r="E11" s="10">
        <v>332.31745990999997</v>
      </c>
      <c r="F11" s="10">
        <f t="shared" si="0"/>
        <v>8.6408443399999442</v>
      </c>
      <c r="G11" s="10">
        <f t="shared" si="1"/>
        <v>2.6695917852401139</v>
      </c>
      <c r="H11" s="10">
        <f t="shared" si="2"/>
        <v>15.924277480000001</v>
      </c>
      <c r="I11" s="10">
        <f t="shared" si="3"/>
        <v>5.0330659332468857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555.43619467999997</v>
      </c>
      <c r="D12" s="8">
        <f>SUM(D13:D15)</f>
        <v>468.05882206000001</v>
      </c>
      <c r="E12" s="8">
        <f>SUM(E13:E15)</f>
        <v>486.96976885999993</v>
      </c>
      <c r="F12" s="8">
        <f t="shared" si="0"/>
        <v>18.91094679999992</v>
      </c>
      <c r="G12" s="8">
        <f t="shared" si="1"/>
        <v>4.0402927813153671</v>
      </c>
      <c r="H12" s="8">
        <f t="shared" si="2"/>
        <v>-68.46642582000004</v>
      </c>
      <c r="I12" s="8">
        <f t="shared" si="3"/>
        <v>-12.32660501346067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121.18942059</v>
      </c>
      <c r="D13" s="10">
        <v>18.623524969999998</v>
      </c>
      <c r="E13" s="10">
        <v>23.057616269999997</v>
      </c>
      <c r="F13" s="10">
        <f t="shared" si="0"/>
        <v>4.4340912999999986</v>
      </c>
      <c r="G13" s="10">
        <f t="shared" si="1"/>
        <v>23.80908720096075</v>
      </c>
      <c r="H13" s="10">
        <f t="shared" si="2"/>
        <v>-98.131804320000001</v>
      </c>
      <c r="I13" s="10">
        <f t="shared" si="3"/>
        <v>-80.973903367351681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290.74131820999997</v>
      </c>
      <c r="D14" s="10">
        <v>301.82467752999997</v>
      </c>
      <c r="E14" s="10">
        <v>310.70408493999997</v>
      </c>
      <c r="F14" s="10">
        <f t="shared" si="0"/>
        <v>8.8794074099999989</v>
      </c>
      <c r="G14" s="10">
        <f t="shared" si="1"/>
        <v>2.9419090190587305</v>
      </c>
      <c r="H14" s="10">
        <f t="shared" si="2"/>
        <v>19.962766729999998</v>
      </c>
      <c r="I14" s="10">
        <f t="shared" si="3"/>
        <v>6.8661609065076403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143.50545588</v>
      </c>
      <c r="D15" s="10">
        <v>147.61061956</v>
      </c>
      <c r="E15" s="10">
        <v>153.20806765</v>
      </c>
      <c r="F15" s="10">
        <f t="shared" si="0"/>
        <v>5.5974480900000003</v>
      </c>
      <c r="G15" s="10">
        <f t="shared" si="1"/>
        <v>3.7920361737420785</v>
      </c>
      <c r="H15" s="10">
        <f t="shared" si="2"/>
        <v>9.7026117700000043</v>
      </c>
      <c r="I15" s="10">
        <f t="shared" si="3"/>
        <v>6.7611448711144329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53.319371440000005</v>
      </c>
      <c r="D16" s="8">
        <v>59.138252619999996</v>
      </c>
      <c r="E16" s="8">
        <v>55.827190100000003</v>
      </c>
      <c r="F16" s="8">
        <f t="shared" si="0"/>
        <v>-3.311062519999993</v>
      </c>
      <c r="G16" s="8">
        <f t="shared" si="1"/>
        <v>-5.5988507832242291</v>
      </c>
      <c r="H16" s="8">
        <f t="shared" si="2"/>
        <v>2.5078186599999981</v>
      </c>
      <c r="I16" s="8">
        <f t="shared" si="3"/>
        <v>4.7033912671345588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41.194948310000001</v>
      </c>
      <c r="D17" s="8">
        <f>SUM(D18:D23)</f>
        <v>38.851613190000002</v>
      </c>
      <c r="E17" s="8">
        <f>SUM(E18:E23)</f>
        <v>39.216218940000005</v>
      </c>
      <c r="F17" s="8">
        <f t="shared" si="0"/>
        <v>0.36460575000000262</v>
      </c>
      <c r="G17" s="8">
        <f t="shared" si="1"/>
        <v>0.9384571709208932</v>
      </c>
      <c r="H17" s="8">
        <f t="shared" si="2"/>
        <v>-1.9787293699999964</v>
      </c>
      <c r="I17" s="8">
        <f t="shared" si="3"/>
        <v>-4.8033301440498795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f>14.58928941 - 9.86074631</f>
        <v>4.7285430999999996</v>
      </c>
      <c r="D18" s="10">
        <v>4.2333735199999998</v>
      </c>
      <c r="E18" s="10">
        <v>4.3445393699999997</v>
      </c>
      <c r="F18" s="10">
        <f t="shared" si="0"/>
        <v>0.1111658499999999</v>
      </c>
      <c r="G18" s="10">
        <f t="shared" si="1"/>
        <v>2.6259400328086309</v>
      </c>
      <c r="H18" s="10">
        <f t="shared" si="2"/>
        <v>-0.38400372999999988</v>
      </c>
      <c r="I18" s="10">
        <f t="shared" si="3"/>
        <v>-8.1209734558621225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f>10.1304113 + 9.86074631</f>
        <v>19.991157610000002</v>
      </c>
      <c r="D19" s="10">
        <v>17.024464520000002</v>
      </c>
      <c r="E19" s="10">
        <v>17.548164380000003</v>
      </c>
      <c r="F19" s="10">
        <f t="shared" si="0"/>
        <v>0.52369986000000068</v>
      </c>
      <c r="G19" s="10">
        <f t="shared" si="1"/>
        <v>3.0761605417002604</v>
      </c>
      <c r="H19" s="10">
        <f t="shared" si="2"/>
        <v>-2.442993229999999</v>
      </c>
      <c r="I19" s="10">
        <f t="shared" si="3"/>
        <v>-12.220369013438031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4.6235467799999999</v>
      </c>
      <c r="D20" s="10">
        <v>4.9912166899999999</v>
      </c>
      <c r="E20" s="10">
        <v>4.7995056900000002</v>
      </c>
      <c r="F20" s="10">
        <f t="shared" si="0"/>
        <v>-0.19171099999999974</v>
      </c>
      <c r="G20" s="10">
        <f t="shared" si="1"/>
        <v>-3.8409672812662388</v>
      </c>
      <c r="H20" s="10">
        <f t="shared" si="2"/>
        <v>0.1759589100000003</v>
      </c>
      <c r="I20" s="10">
        <f t="shared" si="3"/>
        <v>3.8057127649522839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11.73688222</v>
      </c>
      <c r="D21" s="10">
        <v>12.478599130000001</v>
      </c>
      <c r="E21" s="10">
        <v>11.892952110000001</v>
      </c>
      <c r="F21" s="10">
        <f t="shared" si="0"/>
        <v>-0.58564701999999969</v>
      </c>
      <c r="G21" s="10">
        <f t="shared" si="1"/>
        <v>-4.6932112643320378</v>
      </c>
      <c r="H21" s="10">
        <f t="shared" si="2"/>
        <v>0.15606989000000127</v>
      </c>
      <c r="I21" s="10">
        <f t="shared" si="3"/>
        <v>1.3297389125542511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0.11481860000000001</v>
      </c>
      <c r="D22" s="10">
        <v>0.12395932999999999</v>
      </c>
      <c r="E22" s="10">
        <v>0.10514447</v>
      </c>
      <c r="F22" s="10">
        <f t="shared" si="0"/>
        <v>-1.8814859999999989E-2</v>
      </c>
      <c r="G22" s="10">
        <f t="shared" si="1"/>
        <v>-15.178252415530149</v>
      </c>
      <c r="H22" s="10">
        <f t="shared" si="2"/>
        <v>-9.674130000000003E-3</v>
      </c>
      <c r="I22" s="10">
        <f t="shared" si="3"/>
        <v>-8.4255773890293053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.75" customHeight="1" x14ac:dyDescent="0.25">
      <c r="A23" s="1"/>
      <c r="B23" s="9" t="s">
        <v>18</v>
      </c>
      <c r="C23" s="10">
        <v>0</v>
      </c>
      <c r="D23" s="10">
        <v>0</v>
      </c>
      <c r="E23" s="10">
        <v>0.52591292000000001</v>
      </c>
      <c r="F23" s="10">
        <f t="shared" si="0"/>
        <v>0.52591292000000001</v>
      </c>
      <c r="G23" s="10" t="str">
        <f t="shared" si="1"/>
        <v/>
      </c>
      <c r="H23" s="10">
        <f t="shared" si="2"/>
        <v>0.52591292000000001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17.056981910000001</v>
      </c>
      <c r="D24" s="8">
        <f t="shared" ref="D24:E24" si="4">SUM(D25:D29,D32)</f>
        <v>17.573682340000001</v>
      </c>
      <c r="E24" s="8">
        <f t="shared" si="4"/>
        <v>20.279176579999998</v>
      </c>
      <c r="F24" s="8">
        <f t="shared" si="0"/>
        <v>2.7054942399999966</v>
      </c>
      <c r="G24" s="8">
        <f t="shared" si="1"/>
        <v>15.395147059429529</v>
      </c>
      <c r="H24" s="8">
        <f t="shared" si="2"/>
        <v>3.2221946699999968</v>
      </c>
      <c r="I24" s="8">
        <f t="shared" si="3"/>
        <v>18.890766766369847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9.9328226599999994</v>
      </c>
      <c r="D25" s="10">
        <v>10.30541848</v>
      </c>
      <c r="E25" s="10">
        <v>11.76750886</v>
      </c>
      <c r="F25" s="10">
        <f t="shared" si="0"/>
        <v>1.4620903799999994</v>
      </c>
      <c r="G25" s="10">
        <f t="shared" si="1"/>
        <v>14.187588624736755</v>
      </c>
      <c r="H25" s="10">
        <f t="shared" si="2"/>
        <v>1.8346862000000002</v>
      </c>
      <c r="I25" s="10">
        <f t="shared" si="3"/>
        <v>18.470944894530113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>
        <v>0</v>
      </c>
      <c r="D26" s="10"/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0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3.9503207000000002</v>
      </c>
      <c r="D28" s="10">
        <v>4.0902863099999998</v>
      </c>
      <c r="E28" s="10">
        <v>4.0529585099999998</v>
      </c>
      <c r="F28" s="10">
        <f t="shared" si="0"/>
        <v>-3.7327799999999911E-2</v>
      </c>
      <c r="G28" s="10">
        <f t="shared" si="1"/>
        <v>-0.9125962627295866</v>
      </c>
      <c r="H28" s="10">
        <f t="shared" si="2"/>
        <v>0.10263780999999961</v>
      </c>
      <c r="I28" s="10">
        <f t="shared" si="3"/>
        <v>2.5982146209040597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0"/>
      <c r="B29" s="9" t="s">
        <v>24</v>
      </c>
      <c r="C29" s="10">
        <f>+C30+C31</f>
        <v>0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0</v>
      </c>
      <c r="I29" s="10" t="str">
        <f t="shared" si="3"/>
        <v/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0"/>
      <c r="B30" s="11" t="s">
        <v>25</v>
      </c>
      <c r="C30" s="10">
        <v>0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0</v>
      </c>
      <c r="I30" s="10" t="str">
        <f t="shared" si="3"/>
        <v/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0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58</v>
      </c>
      <c r="C32" s="10">
        <v>3.1738385500000001</v>
      </c>
      <c r="D32" s="10">
        <v>3.17797755</v>
      </c>
      <c r="E32" s="10">
        <v>4.4587092100000003</v>
      </c>
      <c r="F32" s="10">
        <f t="shared" si="0"/>
        <v>1.2807316600000003</v>
      </c>
      <c r="G32" s="10">
        <f t="shared" si="1"/>
        <v>40.300211057186367</v>
      </c>
      <c r="H32" s="10">
        <f t="shared" si="2"/>
        <v>1.2848706600000002</v>
      </c>
      <c r="I32" s="10">
        <f t="shared" si="3"/>
        <v>40.483176436306131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13.540255619999998</v>
      </c>
      <c r="D33" s="8">
        <f>SUM(D34:D40)</f>
        <v>9.1112238399999992</v>
      </c>
      <c r="E33" s="8">
        <f>SUM(E34:E40)</f>
        <v>13.75564586</v>
      </c>
      <c r="F33" s="8">
        <f t="shared" si="0"/>
        <v>4.6444220200000004</v>
      </c>
      <c r="G33" s="8">
        <f t="shared" si="1"/>
        <v>50.974732939938406</v>
      </c>
      <c r="H33" s="8">
        <f t="shared" si="2"/>
        <v>0.2153902400000014</v>
      </c>
      <c r="I33" s="8">
        <f t="shared" si="3"/>
        <v>1.5907398356782385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3.5228258399999999</v>
      </c>
      <c r="D34" s="10">
        <v>2.3674788699999998</v>
      </c>
      <c r="E34" s="10">
        <v>3.4191600699999998</v>
      </c>
      <c r="F34" s="10">
        <f t="shared" si="0"/>
        <v>1.0516812</v>
      </c>
      <c r="G34" s="10">
        <f t="shared" si="1"/>
        <v>44.421988864466613</v>
      </c>
      <c r="H34" s="10">
        <f t="shared" si="2"/>
        <v>-0.1036657700000001</v>
      </c>
      <c r="I34" s="10">
        <f t="shared" si="3"/>
        <v>-2.9426879076145331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0</v>
      </c>
      <c r="D35" s="10">
        <v>0</v>
      </c>
      <c r="E35" s="10">
        <v>0</v>
      </c>
      <c r="F35" s="10">
        <f t="shared" si="0"/>
        <v>0</v>
      </c>
      <c r="G35" s="10" t="str">
        <f t="shared" si="1"/>
        <v/>
      </c>
      <c r="H35" s="10">
        <f t="shared" si="2"/>
        <v>0</v>
      </c>
      <c r="I35" s="10" t="str">
        <f t="shared" si="3"/>
        <v/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10.017425279999999</v>
      </c>
      <c r="D36" s="10">
        <v>6.7437449699999998</v>
      </c>
      <c r="E36" s="10">
        <v>10.3362725</v>
      </c>
      <c r="F36" s="10">
        <f t="shared" si="0"/>
        <v>3.5925275299999999</v>
      </c>
      <c r="G36" s="10">
        <f t="shared" si="1"/>
        <v>53.271995693514484</v>
      </c>
      <c r="H36" s="10">
        <f t="shared" si="2"/>
        <v>0.31884722000000032</v>
      </c>
      <c r="I36" s="10">
        <f t="shared" si="3"/>
        <v>3.182925862562564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0</v>
      </c>
      <c r="D37" s="10">
        <v>0</v>
      </c>
      <c r="E37" s="10">
        <v>0</v>
      </c>
      <c r="F37" s="10">
        <f t="shared" si="0"/>
        <v>0</v>
      </c>
      <c r="G37" s="10" t="str">
        <f t="shared" si="1"/>
        <v/>
      </c>
      <c r="H37" s="10">
        <f t="shared" si="2"/>
        <v>0</v>
      </c>
      <c r="I37" s="10" t="str">
        <f t="shared" si="3"/>
        <v/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0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0"/>
      <c r="B39" s="9" t="s">
        <v>33</v>
      </c>
      <c r="C39" s="10">
        <v>4.4999999999999993E-6</v>
      </c>
      <c r="D39" s="10">
        <v>0</v>
      </c>
      <c r="E39" s="10">
        <v>2.1329000000000001E-4</v>
      </c>
      <c r="F39" s="10">
        <f t="shared" si="0"/>
        <v>2.1329000000000001E-4</v>
      </c>
      <c r="G39" s="10" t="str">
        <f t="shared" si="1"/>
        <v/>
      </c>
      <c r="H39" s="10">
        <f t="shared" si="2"/>
        <v>2.0879000000000001E-4</v>
      </c>
      <c r="I39" s="10">
        <f t="shared" si="3"/>
        <v>4639.7777777777792</v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0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SUM(C42:C43,C46,C48:C50)</f>
        <v>38.152783409999998</v>
      </c>
      <c r="D41" s="5">
        <v>74.457838219999999</v>
      </c>
      <c r="E41" s="5">
        <f>SUM(E42:E43,E46,E48:E50)</f>
        <v>54.993919549999994</v>
      </c>
      <c r="F41" s="5">
        <f t="shared" si="0"/>
        <v>-19.463918670000005</v>
      </c>
      <c r="G41" s="5">
        <f t="shared" si="1"/>
        <v>-26.140859223565037</v>
      </c>
      <c r="H41" s="5">
        <f t="shared" si="2"/>
        <v>16.841136139999996</v>
      </c>
      <c r="I41" s="5">
        <f t="shared" si="3"/>
        <v>44.141304080021243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55</v>
      </c>
      <c r="C42" s="8">
        <v>9.2770922200000001</v>
      </c>
      <c r="D42" s="8"/>
      <c r="E42" s="8">
        <v>10.200363400000001</v>
      </c>
      <c r="F42" s="8">
        <f t="shared" si="0"/>
        <v>10.200363400000001</v>
      </c>
      <c r="G42" s="8" t="str">
        <f t="shared" si="1"/>
        <v/>
      </c>
      <c r="H42" s="8">
        <f t="shared" si="2"/>
        <v>0.92327118000000041</v>
      </c>
      <c r="I42" s="8">
        <f t="shared" si="3"/>
        <v>9.9521612818461396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63</v>
      </c>
      <c r="C43" s="8">
        <f>SUM(C44:C45)</f>
        <v>4.2932427999999998</v>
      </c>
      <c r="E43" s="8">
        <f>SUM(E44:E45)</f>
        <v>8.9415762900000004</v>
      </c>
      <c r="F43" s="8">
        <f t="shared" si="0"/>
        <v>8.9415762900000004</v>
      </c>
      <c r="G43" s="8" t="str">
        <f t="shared" si="1"/>
        <v/>
      </c>
      <c r="H43" s="8">
        <f t="shared" si="2"/>
        <v>4.6483334900000006</v>
      </c>
      <c r="I43" s="8">
        <f t="shared" si="3"/>
        <v>108.27092029362981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 x14ac:dyDescent="0.25">
      <c r="A44" s="1"/>
      <c r="B44" s="11" t="s">
        <v>64</v>
      </c>
      <c r="C44" s="10">
        <v>4.2932427999999998</v>
      </c>
      <c r="D44" s="10"/>
      <c r="E44" s="10">
        <v>8.9270010000000006</v>
      </c>
      <c r="F44" s="10">
        <f t="shared" si="0"/>
        <v>8.9270010000000006</v>
      </c>
      <c r="G44" s="10" t="str">
        <f t="shared" si="1"/>
        <v/>
      </c>
      <c r="H44" s="10">
        <f t="shared" si="2"/>
        <v>4.6337582000000008</v>
      </c>
      <c r="I44" s="10">
        <f t="shared" si="3"/>
        <v>107.93142656641737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15" customHeight="1" x14ac:dyDescent="0.25">
      <c r="A45" s="1"/>
      <c r="B45" s="11" t="s">
        <v>65</v>
      </c>
      <c r="C45" s="10">
        <v>0</v>
      </c>
      <c r="E45" s="10">
        <v>1.4575290000000001E-2</v>
      </c>
      <c r="F45" s="10">
        <f t="shared" si="0"/>
        <v>1.4575290000000001E-2</v>
      </c>
      <c r="G45" s="10" t="str">
        <f t="shared" si="1"/>
        <v/>
      </c>
      <c r="H45" s="10">
        <f t="shared" si="2"/>
        <v>1.4575290000000001E-2</v>
      </c>
      <c r="I45" s="10" t="str">
        <f t="shared" si="3"/>
        <v/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56</v>
      </c>
      <c r="C46" s="8">
        <v>2.6467155400000002</v>
      </c>
      <c r="D46" s="8"/>
      <c r="E46" s="8">
        <v>2.2733207699999998</v>
      </c>
      <c r="F46" s="8">
        <f t="shared" si="0"/>
        <v>2.2733207699999998</v>
      </c>
      <c r="G46" s="8" t="str">
        <f t="shared" si="1"/>
        <v/>
      </c>
      <c r="H46" s="8">
        <f t="shared" si="2"/>
        <v>-0.37339477000000043</v>
      </c>
      <c r="I46" s="8">
        <f t="shared" si="3"/>
        <v>-14.107854219951435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15" customHeight="1" x14ac:dyDescent="0.25">
      <c r="A47" s="1"/>
      <c r="B47" s="11" t="s">
        <v>59</v>
      </c>
      <c r="C47" s="10">
        <v>1.25619104</v>
      </c>
      <c r="D47" s="10"/>
      <c r="E47" s="10">
        <v>1.19820758</v>
      </c>
      <c r="F47" s="10">
        <f t="shared" si="0"/>
        <v>1.19820758</v>
      </c>
      <c r="G47" s="10" t="str">
        <f t="shared" si="1"/>
        <v/>
      </c>
      <c r="H47" s="10">
        <f t="shared" si="2"/>
        <v>-5.7983459999999987E-2</v>
      </c>
      <c r="I47" s="10">
        <f t="shared" si="3"/>
        <v>-4.6158154415748731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21" customHeight="1" x14ac:dyDescent="0.25">
      <c r="A48" s="1"/>
      <c r="B48" s="7" t="s">
        <v>60</v>
      </c>
      <c r="C48" s="8">
        <v>12.936429539999999</v>
      </c>
      <c r="D48" s="8"/>
      <c r="E48" s="8">
        <v>16.058028920000002</v>
      </c>
      <c r="F48" s="8">
        <f t="shared" si="0"/>
        <v>16.058028920000002</v>
      </c>
      <c r="G48" s="8" t="str">
        <f t="shared" si="1"/>
        <v/>
      </c>
      <c r="H48" s="8">
        <f t="shared" si="2"/>
        <v>3.1215993800000028</v>
      </c>
      <c r="I48" s="8">
        <f t="shared" si="3"/>
        <v>24.130300948556808</v>
      </c>
      <c r="J48" s="1"/>
      <c r="K48" s="6"/>
      <c r="L48" s="6" t="e">
        <f>C48-#REF!</f>
        <v>#REF!</v>
      </c>
      <c r="M48" s="6" t="e">
        <f>D48-#REF!</f>
        <v>#REF!</v>
      </c>
      <c r="N48" s="6" t="e">
        <f>E48-#REF!</f>
        <v>#REF!</v>
      </c>
    </row>
    <row r="49" spans="1:14" ht="21" customHeight="1" x14ac:dyDescent="0.25">
      <c r="A49" s="1"/>
      <c r="B49" s="7" t="s">
        <v>57</v>
      </c>
      <c r="C49" s="8">
        <v>0</v>
      </c>
      <c r="D49" s="8"/>
      <c r="E49" s="8">
        <v>8.371543449999999</v>
      </c>
      <c r="F49" s="8">
        <f t="shared" si="0"/>
        <v>8.371543449999999</v>
      </c>
      <c r="G49" s="8" t="str">
        <f t="shared" si="1"/>
        <v/>
      </c>
      <c r="H49" s="8">
        <f t="shared" si="2"/>
        <v>8.371543449999999</v>
      </c>
      <c r="I49" s="8" t="str">
        <f t="shared" si="3"/>
        <v/>
      </c>
      <c r="J49" s="1"/>
      <c r="K49" s="6"/>
      <c r="L49" s="6" t="e">
        <f>C49-#REF!</f>
        <v>#REF!</v>
      </c>
      <c r="M49" s="6" t="e">
        <f>D49-#REF!</f>
        <v>#REF!</v>
      </c>
      <c r="N49" s="6" t="e">
        <f>E49-#REF!</f>
        <v>#REF!</v>
      </c>
    </row>
    <row r="50" spans="1:14" ht="21" customHeight="1" x14ac:dyDescent="0.25">
      <c r="A50" s="1"/>
      <c r="B50" s="7" t="s">
        <v>61</v>
      </c>
      <c r="C50" s="8">
        <v>8.9993033100000002</v>
      </c>
      <c r="D50" s="8"/>
      <c r="E50" s="8">
        <v>9.1490867199999997</v>
      </c>
      <c r="F50" s="8">
        <f t="shared" si="0"/>
        <v>9.1490867199999997</v>
      </c>
      <c r="G50" s="8" t="str">
        <f t="shared" si="1"/>
        <v/>
      </c>
      <c r="H50" s="8">
        <f t="shared" si="2"/>
        <v>0.14978340999999951</v>
      </c>
      <c r="I50" s="8">
        <f t="shared" si="3"/>
        <v>1.664388951459838</v>
      </c>
      <c r="J50" s="1"/>
      <c r="K50" s="6"/>
      <c r="L50" s="6" t="e">
        <f>C50-#REF!</f>
        <v>#REF!</v>
      </c>
      <c r="M50" s="6" t="e">
        <f>D50-#REF!</f>
        <v>#REF!</v>
      </c>
      <c r="N50" s="6" t="e">
        <f>E50-#REF!</f>
        <v>#REF!</v>
      </c>
    </row>
    <row r="51" spans="1:14" ht="5.25" customHeight="1" x14ac:dyDescent="0.25">
      <c r="A51" s="1"/>
      <c r="B51" s="17"/>
      <c r="C51" s="18"/>
      <c r="D51" s="18"/>
      <c r="E51" s="18"/>
      <c r="F51" s="18"/>
      <c r="G51" s="18"/>
      <c r="H51" s="18"/>
      <c r="I51" s="19"/>
      <c r="J51" s="1"/>
      <c r="K51" s="6"/>
      <c r="L51" s="6"/>
      <c r="M51" s="6"/>
      <c r="N51" s="6"/>
    </row>
    <row r="52" spans="1:14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6"/>
      <c r="M52" s="6"/>
      <c r="N52" s="6"/>
    </row>
    <row r="53" spans="1:14" ht="15" customHeight="1" x14ac:dyDescent="0.2">
      <c r="A53" s="1"/>
      <c r="B53" s="12" t="s">
        <v>36</v>
      </c>
      <c r="C53" s="12"/>
      <c r="D53" s="12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30" customHeight="1" x14ac:dyDescent="0.2">
      <c r="A54" s="1"/>
      <c r="B54" s="44" t="s">
        <v>70</v>
      </c>
      <c r="C54" s="44"/>
      <c r="D54" s="44"/>
      <c r="E54" s="44"/>
      <c r="F54" s="44"/>
      <c r="G54" s="44"/>
      <c r="H54" s="44"/>
      <c r="I54" s="44"/>
      <c r="J54" s="1"/>
      <c r="K54" s="1"/>
    </row>
    <row r="55" spans="1:14" ht="34.5" customHeight="1" x14ac:dyDescent="0.2">
      <c r="A55" s="1"/>
      <c r="B55" s="44" t="s">
        <v>73</v>
      </c>
      <c r="C55" s="44"/>
      <c r="D55" s="44"/>
      <c r="E55" s="44"/>
      <c r="F55" s="44"/>
      <c r="G55" s="44"/>
      <c r="H55" s="44"/>
      <c r="I55" s="44"/>
      <c r="J55" s="1"/>
      <c r="K55" s="1"/>
    </row>
    <row r="56" spans="1:14" ht="25.5" customHeight="1" x14ac:dyDescent="0.2">
      <c r="A56" s="1"/>
      <c r="B56" s="36"/>
      <c r="C56" s="36"/>
      <c r="D56" s="36"/>
      <c r="E56" s="36"/>
      <c r="F56" s="36"/>
      <c r="G56" s="36"/>
      <c r="H56" s="36"/>
      <c r="I56" s="36"/>
      <c r="J56" s="1"/>
      <c r="K56" s="1"/>
    </row>
    <row r="57" spans="1:14" x14ac:dyDescent="0.2">
      <c r="B57" s="36"/>
      <c r="C57" s="36"/>
      <c r="D57" s="36"/>
      <c r="E57" s="36"/>
      <c r="F57" s="36"/>
      <c r="G57" s="36"/>
      <c r="H57" s="36"/>
      <c r="I57" s="36"/>
      <c r="J57" s="1"/>
      <c r="K57" s="1"/>
    </row>
  </sheetData>
  <mergeCells count="7">
    <mergeCell ref="B55:I55"/>
    <mergeCell ref="B54:I54"/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 C43:E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Ings25xmes</vt:lpstr>
      <vt:lpstr>Ings25vrsPto.eIng24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2025-03-26T16:07:00Z</dcterms:modified>
</cp:coreProperties>
</file>