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6C140FF2-9388-49B8-BE3E-6DDFF6ED5ED3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4" l="1"/>
  <c r="C33" i="14"/>
  <c r="C29" i="14"/>
  <c r="C24" i="14" s="1"/>
  <c r="C17" i="14"/>
  <c r="C12" i="14"/>
  <c r="C29" i="13" l="1"/>
  <c r="E29" i="13"/>
  <c r="P44" i="14" l="1"/>
  <c r="Q44" i="14" s="1"/>
  <c r="R44" i="14" s="1"/>
  <c r="M43" i="13"/>
  <c r="H43" i="13"/>
  <c r="I43" i="13" s="1"/>
  <c r="F43" i="13"/>
  <c r="G43" i="13" s="1"/>
  <c r="N43" i="13"/>
  <c r="U44" i="14"/>
  <c r="L43" i="13" l="1"/>
  <c r="V44" i="14"/>
  <c r="D42" i="14" l="1"/>
  <c r="D33" i="14"/>
  <c r="D29" i="14"/>
  <c r="D24" i="14" s="1"/>
  <c r="D17" i="14"/>
  <c r="D12" i="14"/>
  <c r="E41" i="13" l="1"/>
  <c r="C41" i="13"/>
  <c r="E33" i="13"/>
  <c r="D33" i="13"/>
  <c r="C33" i="13"/>
  <c r="E24" i="13"/>
  <c r="C24" i="13"/>
  <c r="D24" i="13"/>
  <c r="E17" i="13"/>
  <c r="D17" i="13"/>
  <c r="C17" i="13"/>
  <c r="E12" i="13"/>
  <c r="D12" i="13"/>
  <c r="C12" i="13"/>
  <c r="P49" i="14" l="1"/>
  <c r="P48" i="14"/>
  <c r="P47" i="14"/>
  <c r="P46" i="14"/>
  <c r="P45" i="14"/>
  <c r="P43" i="14"/>
  <c r="P40" i="14"/>
  <c r="P39" i="14"/>
  <c r="P38" i="14"/>
  <c r="P37" i="14"/>
  <c r="P36" i="14"/>
  <c r="P35" i="14"/>
  <c r="P34" i="14"/>
  <c r="P32" i="14"/>
  <c r="P31" i="14"/>
  <c r="P30" i="14"/>
  <c r="P26" i="14"/>
  <c r="P27" i="14"/>
  <c r="P28" i="14"/>
  <c r="P25" i="14"/>
  <c r="P23" i="14"/>
  <c r="P22" i="14"/>
  <c r="P21" i="14"/>
  <c r="P20" i="14"/>
  <c r="P19" i="14"/>
  <c r="P18" i="14"/>
  <c r="P16" i="14"/>
  <c r="P14" i="14"/>
  <c r="P15" i="14"/>
  <c r="P13" i="14"/>
  <c r="F48" i="13" l="1"/>
  <c r="F47" i="13"/>
  <c r="F46" i="13"/>
  <c r="F45" i="13"/>
  <c r="F44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F24" i="13"/>
  <c r="O29" i="14" l="1"/>
  <c r="Q32" i="14" l="1"/>
  <c r="R32" i="14" s="1"/>
  <c r="G32" i="13"/>
  <c r="H32" i="13"/>
  <c r="I32" i="13" s="1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4" i="13"/>
  <c r="M45" i="13"/>
  <c r="M46" i="13"/>
  <c r="M47" i="13"/>
  <c r="M48" i="13"/>
  <c r="U26" i="14"/>
  <c r="U27" i="14"/>
  <c r="U31" i="14"/>
  <c r="U38" i="14"/>
  <c r="N32" i="13"/>
  <c r="U32" i="14"/>
  <c r="U48" i="14"/>
  <c r="N45" i="13"/>
  <c r="U46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4" i="13"/>
  <c r="I44" i="13" s="1"/>
  <c r="G44" i="13"/>
  <c r="H45" i="13"/>
  <c r="I45" i="13" s="1"/>
  <c r="G45" i="13"/>
  <c r="H46" i="13"/>
  <c r="I46" i="13" s="1"/>
  <c r="G46" i="13"/>
  <c r="Q45" i="14"/>
  <c r="R45" i="14" s="1"/>
  <c r="Q46" i="14"/>
  <c r="R46" i="14" s="1"/>
  <c r="Q47" i="14"/>
  <c r="R47" i="14" s="1"/>
  <c r="Q48" i="14"/>
  <c r="R48" i="14" s="1"/>
  <c r="E42" i="14"/>
  <c r="F42" i="14"/>
  <c r="G42" i="14"/>
  <c r="H42" i="14"/>
  <c r="I42" i="14"/>
  <c r="J42" i="14"/>
  <c r="K42" i="14"/>
  <c r="L42" i="14"/>
  <c r="M42" i="14"/>
  <c r="N42" i="14"/>
  <c r="O42" i="14"/>
  <c r="L35" i="13" l="1"/>
  <c r="L48" i="13"/>
  <c r="N21" i="13"/>
  <c r="L45" i="13"/>
  <c r="N44" i="13"/>
  <c r="U40" i="14"/>
  <c r="U11" i="14"/>
  <c r="N16" i="13"/>
  <c r="U39" i="14"/>
  <c r="L47" i="13"/>
  <c r="N20" i="13"/>
  <c r="L32" i="13"/>
  <c r="N25" i="13"/>
  <c r="M13" i="13"/>
  <c r="L41" i="13"/>
  <c r="M24" i="13"/>
  <c r="U49" i="14"/>
  <c r="U37" i="14"/>
  <c r="U20" i="14"/>
  <c r="L46" i="13"/>
  <c r="L42" i="13"/>
  <c r="L37" i="13"/>
  <c r="N23" i="13"/>
  <c r="U43" i="14"/>
  <c r="U12" i="14"/>
  <c r="U34" i="14"/>
  <c r="U19" i="14"/>
  <c r="N22" i="13"/>
  <c r="N18" i="13"/>
  <c r="N10" i="13"/>
  <c r="N48" i="13"/>
  <c r="N46" i="13"/>
  <c r="L30" i="13"/>
  <c r="M25" i="13"/>
  <c r="U24" i="14"/>
  <c r="U47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4" i="13"/>
  <c r="U45" i="14"/>
  <c r="U36" i="14"/>
  <c r="N47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P42" i="14"/>
  <c r="V47" i="14" l="1"/>
  <c r="V32" i="14"/>
  <c r="V46" i="14"/>
  <c r="U42" i="14"/>
  <c r="V45" i="14"/>
  <c r="V48" i="14"/>
  <c r="U17" i="14"/>
  <c r="U33" i="14"/>
  <c r="V42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V49" i="14"/>
  <c r="V43" i="14"/>
  <c r="V40" i="14"/>
  <c r="V39" i="14"/>
  <c r="V38" i="14"/>
  <c r="V37" i="14"/>
  <c r="V36" i="14"/>
  <c r="V35" i="14"/>
  <c r="V34" i="14"/>
  <c r="O33" i="14"/>
  <c r="N33" i="14"/>
  <c r="M33" i="14"/>
  <c r="L33" i="14"/>
  <c r="K33" i="14"/>
  <c r="J33" i="14"/>
  <c r="I33" i="14"/>
  <c r="H33" i="14"/>
  <c r="G33" i="14"/>
  <c r="F33" i="14"/>
  <c r="E33" i="14"/>
  <c r="V31" i="14"/>
  <c r="V30" i="14"/>
  <c r="E29" i="14"/>
  <c r="E24" i="14" s="1"/>
  <c r="V28" i="14"/>
  <c r="V27" i="14"/>
  <c r="V26" i="14"/>
  <c r="V25" i="14"/>
  <c r="V23" i="14"/>
  <c r="V22" i="14"/>
  <c r="V21" i="14"/>
  <c r="V20" i="14"/>
  <c r="V19" i="14"/>
  <c r="V18" i="14"/>
  <c r="O17" i="14"/>
  <c r="N17" i="14"/>
  <c r="M17" i="14"/>
  <c r="L17" i="14"/>
  <c r="K17" i="14"/>
  <c r="J17" i="14"/>
  <c r="I17" i="14"/>
  <c r="H17" i="14"/>
  <c r="G17" i="14"/>
  <c r="F17" i="14"/>
  <c r="E17" i="14"/>
  <c r="V16" i="14"/>
  <c r="V15" i="14"/>
  <c r="V14" i="14"/>
  <c r="V13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9" i="14" l="1"/>
  <c r="R49" i="14" s="1"/>
  <c r="Q43" i="14"/>
  <c r="R43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2" i="14" l="1"/>
  <c r="R42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8" i="13" l="1"/>
  <c r="I48" i="13" s="1"/>
  <c r="G48" i="13"/>
  <c r="H47" i="13"/>
  <c r="I47" i="13" s="1"/>
  <c r="G47" i="13"/>
  <c r="M41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N33" i="13"/>
  <c r="M33" i="13"/>
  <c r="L33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N17" i="13"/>
  <c r="M17" i="13"/>
  <c r="L17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N12" i="13"/>
  <c r="M12" i="13"/>
  <c r="L12" i="13"/>
  <c r="H11" i="13"/>
  <c r="I11" i="13" s="1"/>
  <c r="G11" i="13"/>
  <c r="H10" i="13"/>
  <c r="I10" i="13" s="1"/>
  <c r="G10" i="13"/>
  <c r="E9" i="13"/>
  <c r="N9" i="13" s="1"/>
  <c r="D9" i="13"/>
  <c r="M9" i="13" s="1"/>
  <c r="C9" i="13"/>
  <c r="L9" i="13" s="1"/>
  <c r="L24" i="13" l="1"/>
  <c r="L29" i="13"/>
  <c r="N24" i="13"/>
  <c r="N29" i="13"/>
  <c r="H12" i="13"/>
  <c r="I12" i="13" s="1"/>
  <c r="H9" i="13"/>
  <c r="I9" i="13" s="1"/>
  <c r="H29" i="13"/>
  <c r="I29" i="13" s="1"/>
  <c r="D8" i="13"/>
  <c r="M8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C8" i="13" l="1"/>
  <c r="L8" i="13" s="1"/>
  <c r="G24" i="13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<sst xmlns="http://schemas.openxmlformats.org/spreadsheetml/2006/main" count="125" uniqueCount="73">
  <si>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</si>
  <si>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</si>
  <si>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</si>
  <si>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</si>
  <si>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</si>
  <si>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</si>
  <si>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</si>
  <si>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</si>
  <si>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</si>
  <si>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</si>
  <si>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</si>
  <si>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</si>
  <si>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</si>
  <si>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</si>
  <si>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</si>
  <si>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</si>
  <si>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</si>
  <si>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</si>
  <si>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</si>
  <si>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</si>
  <si>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</si>
  <si>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</si>
  <si>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</si>
  <si>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</si>
  <si>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</si>
  <si>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</si>
  <si>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</si>
  <si>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</si>
  <si>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</si>
  <si>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</si>
  <si>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</si>
  <si>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</si>
  <si>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</si>
  <si>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</si>
  <si>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</si>
  <si>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</si>
  <si>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</si>
  <si>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</si>
  <si>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</si>
  <si>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</si>
  <si>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</si>
  <si>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</si>
  <si>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</si>
  <si>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</si>
  <si>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</si>
  <si>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</si>
  <si>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</si>
  <si>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</si>
  <si>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</si>
  <si>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</si>
  <si>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</si>
  <si>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</si>
  <si>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</si>
  <si>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</si>
  <si>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</si>
  <si>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</si>
  <si>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</si>
  <si>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</si>
  <si>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</si>
  <si>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</si>
  <si>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</si>
  <si>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</si>
  <si>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</si>
  <si>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</si>
  <si>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CONTRIBUCIONES A LA SEG. SOCIAL</t>
  </si>
  <si>
    <t>Al  31 Jul.</t>
  </si>
  <si>
    <t>Al 31 Jul.</t>
  </si>
  <si>
    <t>COMPARATIVO ACUMULADO AL 31 DE JULIO DE 2024, VRS EJECUTADO  2023 Y PRESUPUESTO 2024 (preliminar)</t>
  </si>
  <si>
    <t>INGRESOS AL 31 DE JULIO DE 2024, VRS EJECUTADO  2023 (preliminar)</t>
  </si>
  <si>
    <t>FOVIAL 1/</t>
  </si>
  <si>
    <t>1/ 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</si>
  <si>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r>
      <t xml:space="preserve">Fuente: </t>
    </r>
    <r>
      <rPr>
        <sz val="9"/>
        <rFont val="Museo Sans 100"/>
        <family val="3"/>
      </rPr>
      <t>Dirección General de Tesorería, según reportes preliminares del Departamento de Ingresos Bancarios.</t>
    </r>
  </si>
  <si>
    <r>
      <t>Fuente:</t>
    </r>
    <r>
      <rPr>
        <sz val="9"/>
        <rFont val="Museo Sans 100"/>
        <family val="3"/>
      </rPr>
      <t xml:space="preserve"> Dirección General de Tesorería, según reportes preliminares del Departamento de Ingresos Bancarios.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</si>
</sst>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21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  <font>
      <sz val="9"/>
      <name val="Museo Sans 100"/>
      <family val="3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indexed="64"/>
      </bottom>
      <diagonal/>
    </border>
    <border>
      <left/>
      <right/>
      <top style="thin">
        <color auto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auto="1"/>
      </top>
      <bottom/>
      <diagonal/>
    </border>
    <border>
      <left style="thin">
        <color rgb="FFCCCCCC"/>
      </left>
      <right/>
      <top style="thin">
        <color auto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auto="1"/>
      </bottom>
      <diagonal/>
    </border>
    <border>
      <left/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  <xf numFmtId="0" fontId="19" fillId="0" borderId="0"/>
    <xf numFmtId="0" fontId="19" fillId="0" borderId="0"/>
    <xf numFmtId="0" fontId="19" fillId="0" borderId="0"/>
  </cellStyleXfs>
  <cellXfs count="66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164" fontId="6" fillId="0" borderId="0" xfId="1" applyNumberFormat="1" applyFont="1" applyFill="1" applyBorder="1"/>
    <xf numFmtId="164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9" xfId="1" applyFont="1" applyFill="1" applyBorder="1" applyAlignment="1">
      <alignment horizontal="left" indent="1"/>
    </xf>
    <xf numFmtId="164" fontId="2" fillId="0" borderId="9" xfId="1" applyNumberFormat="1" applyFont="1" applyFill="1" applyBorder="1"/>
    <xf numFmtId="0" fontId="3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indent="1"/>
    </xf>
    <xf numFmtId="164" fontId="2" fillId="0" borderId="17" xfId="1" applyNumberFormat="1" applyFont="1" applyFill="1" applyBorder="1"/>
    <xf numFmtId="0" fontId="4" fillId="0" borderId="16" xfId="1" applyFont="1" applyFill="1" applyBorder="1"/>
    <xf numFmtId="164" fontId="5" fillId="0" borderId="16" xfId="1" applyNumberFormat="1" applyFont="1" applyFill="1" applyBorder="1" applyAlignment="1"/>
    <xf numFmtId="164" fontId="5" fillId="0" borderId="16" xfId="1" applyNumberFormat="1" applyFont="1" applyFill="1" applyBorder="1"/>
    <xf numFmtId="0" fontId="4" fillId="0" borderId="0" xfId="1" applyFont="1" applyFill="1" applyBorder="1"/>
    <xf numFmtId="164" fontId="5" fillId="0" borderId="0" xfId="1" applyNumberFormat="1" applyFont="1" applyFill="1" applyBorder="1"/>
    <xf numFmtId="0" fontId="2" fillId="0" borderId="0" xfId="1" applyFont="1" applyFill="1" applyBorder="1" applyAlignment="1">
      <alignment horizontal="left" indent="1"/>
    </xf>
    <xf numFmtId="0" fontId="6" fillId="0" borderId="0" xfId="1" applyFont="1" applyFill="1" applyBorder="1" applyAlignment="1">
      <alignment horizontal="left" indent="2"/>
    </xf>
    <xf numFmtId="0" fontId="6" fillId="0" borderId="0" xfId="1" applyFont="1" applyFill="1" applyBorder="1" applyAlignment="1">
      <alignment horizontal="left" indent="3"/>
    </xf>
    <xf numFmtId="0" fontId="2" fillId="0" borderId="0" xfId="1" applyFont="1" applyFill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justify" vertical="justify" wrapText="1"/>
    </xf>
    <xf numFmtId="0" fontId="20" fillId="0" borderId="0" xfId="1" applyFont="1" applyFill="1" applyBorder="1" applyAlignment="1">
      <alignment horizontal="justify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3"/>
  <sheetViews>
    <sheetView showGridLines="0" topLeftCell="A19" zoomScale="80" zoomScaleNormal="80" zoomScaleSheetLayoutView="70" workbookViewId="0">
      <selection activeCell="B70" sqref="B70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7" width="11" style="2" customWidth="1"/>
    <col min="8" max="10" width="7.7109375" style="2" customWidth="1"/>
    <col min="11" max="15" width="7.7109375" style="2" hidden="1" customWidth="1"/>
    <col min="16" max="16" width="10.7109375" style="2" customWidth="1"/>
    <col min="17" max="17" width="9.7109375" style="2" customWidth="1"/>
    <col min="18" max="18" width="12" style="2" customWidth="1"/>
    <col min="19" max="19" width="1.7109375" style="2" customWidth="1"/>
    <col min="20" max="20" width="11.42578125" style="2"/>
    <col min="21" max="22" width="13.7109375" style="2" hidden="1" customWidth="1"/>
    <col min="23" max="24" width="11.42578125" style="2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3"/>
      <c r="R1" s="1"/>
      <c r="S1" s="1"/>
      <c r="T1" s="1"/>
    </row>
    <row r="2" spans="1:26" ht="15.75" x14ac:dyDescent="0.25">
      <c r="A2" s="1"/>
      <c r="B2" s="53" t="s">
        <v>68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1"/>
      <c r="T2" s="1"/>
    </row>
    <row r="3" spans="1:26" ht="16.5" customHeight="1" x14ac:dyDescent="0.25">
      <c r="A3" s="1"/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54" t="s">
        <v>1</v>
      </c>
      <c r="C5" s="38" t="s">
        <v>37</v>
      </c>
      <c r="D5" s="56" t="s">
        <v>61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 t="s">
        <v>2</v>
      </c>
      <c r="R5" s="58"/>
      <c r="S5" s="1"/>
      <c r="T5" s="1"/>
      <c r="U5" s="1"/>
      <c r="V5" s="1"/>
    </row>
    <row r="6" spans="1:26" ht="31.5" customHeight="1" x14ac:dyDescent="0.2">
      <c r="A6" s="1"/>
      <c r="B6" s="55"/>
      <c r="C6" s="39" t="s">
        <v>65</v>
      </c>
      <c r="D6" s="40" t="s">
        <v>39</v>
      </c>
      <c r="E6" s="41" t="s">
        <v>40</v>
      </c>
      <c r="F6" s="41" t="s">
        <v>41</v>
      </c>
      <c r="G6" s="41" t="s">
        <v>42</v>
      </c>
      <c r="H6" s="41" t="s">
        <v>43</v>
      </c>
      <c r="I6" s="41" t="s">
        <v>44</v>
      </c>
      <c r="J6" s="41" t="s">
        <v>45</v>
      </c>
      <c r="K6" s="41" t="s">
        <v>46</v>
      </c>
      <c r="L6" s="41" t="s">
        <v>47</v>
      </c>
      <c r="M6" s="41" t="s">
        <v>48</v>
      </c>
      <c r="N6" s="41" t="s">
        <v>49</v>
      </c>
      <c r="O6" s="41" t="s">
        <v>50</v>
      </c>
      <c r="P6" s="41" t="s">
        <v>65</v>
      </c>
      <c r="Q6" s="41" t="s">
        <v>3</v>
      </c>
      <c r="R6" s="42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45" t="s">
        <v>51</v>
      </c>
      <c r="C7" s="46">
        <f t="shared" ref="C7:O7" si="0">+C8+C42</f>
        <v>4377.0565550999991</v>
      </c>
      <c r="D7" s="46">
        <f t="shared" si="0"/>
        <v>777.00292644000001</v>
      </c>
      <c r="E7" s="46">
        <f t="shared" si="0"/>
        <v>550.18838558999994</v>
      </c>
      <c r="F7" s="46">
        <f t="shared" si="0"/>
        <v>551.99888175000001</v>
      </c>
      <c r="G7" s="46">
        <f t="shared" si="0"/>
        <v>1111.5265938</v>
      </c>
      <c r="H7" s="46">
        <f t="shared" si="0"/>
        <v>600.7095506999998</v>
      </c>
      <c r="I7" s="46">
        <f t="shared" si="0"/>
        <v>556.87974245000009</v>
      </c>
      <c r="J7" s="46">
        <f t="shared" si="0"/>
        <v>598.73564716999999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>SUM(D7:O7)</f>
        <v>4747.0417278999994</v>
      </c>
      <c r="Q7" s="47">
        <f t="shared" ref="Q7:Q43" si="1">+P7-C7</f>
        <v>369.98517280000033</v>
      </c>
      <c r="R7" s="47">
        <f t="shared" ref="R7:R43" si="2">IF(ISNUMBER(+Q7/C7*100), +Q7/C7*100, "")</f>
        <v>8.4528305298889972</v>
      </c>
      <c r="S7" s="1"/>
      <c r="T7" s="6"/>
      <c r="U7" s="6" t="e">
        <f>C7-#REF!</f>
        <v>#REF!</v>
      </c>
      <c r="V7" s="6" t="e">
        <f>P7-#REF!</f>
        <v>#REF!</v>
      </c>
      <c r="X7" s="25"/>
    </row>
    <row r="8" spans="1:26" ht="21" customHeight="1" x14ac:dyDescent="0.4">
      <c r="A8" s="1"/>
      <c r="B8" s="48" t="s">
        <v>5</v>
      </c>
      <c r="C8" s="49">
        <f>+C9+C12+C16+C17+C24+C33</f>
        <v>4205.3015735399995</v>
      </c>
      <c r="D8" s="49">
        <f>+D9+D12+D16+D17+D24+D33</f>
        <v>759.74394745999996</v>
      </c>
      <c r="E8" s="49">
        <f t="shared" ref="E8:O8" si="3">+E9+E12+E16+E17+E24+E33</f>
        <v>529.29458115999989</v>
      </c>
      <c r="F8" s="49">
        <f t="shared" si="3"/>
        <v>509.52033508</v>
      </c>
      <c r="G8" s="49">
        <f t="shared" si="3"/>
        <v>1088.34771813</v>
      </c>
      <c r="H8" s="49">
        <f t="shared" si="3"/>
        <v>576.35207130999981</v>
      </c>
      <c r="I8" s="49">
        <f t="shared" si="3"/>
        <v>535.29820603000007</v>
      </c>
      <c r="J8" s="49">
        <f t="shared" si="3"/>
        <v>576.87249583999994</v>
      </c>
      <c r="K8" s="49">
        <f t="shared" si="3"/>
        <v>0</v>
      </c>
      <c r="L8" s="49">
        <f t="shared" si="3"/>
        <v>0</v>
      </c>
      <c r="M8" s="49">
        <f t="shared" si="3"/>
        <v>0</v>
      </c>
      <c r="N8" s="49">
        <f t="shared" si="3"/>
        <v>0</v>
      </c>
      <c r="O8" s="49">
        <f t="shared" si="3"/>
        <v>0</v>
      </c>
      <c r="P8" s="49">
        <f>SUM(D8:O8)</f>
        <v>4575.4293550099992</v>
      </c>
      <c r="Q8" s="49">
        <f t="shared" si="1"/>
        <v>370.12778146999972</v>
      </c>
      <c r="R8" s="49">
        <f t="shared" si="2"/>
        <v>8.8014563283371903</v>
      </c>
      <c r="S8" s="1"/>
      <c r="T8" s="6"/>
      <c r="U8" s="6" t="e">
        <f>C8-#REF!</f>
        <v>#REF!</v>
      </c>
      <c r="V8" s="6" t="e">
        <f>P8-#REF!</f>
        <v>#REF!</v>
      </c>
      <c r="W8" s="24"/>
      <c r="X8" s="25"/>
      <c r="Z8" s="31"/>
    </row>
    <row r="9" spans="1:26" ht="21" customHeight="1" x14ac:dyDescent="0.25">
      <c r="A9" s="1"/>
      <c r="B9" s="50" t="s">
        <v>6</v>
      </c>
      <c r="C9" s="19">
        <f>SUM(C10:C11)</f>
        <v>1813.12129768</v>
      </c>
      <c r="D9" s="19">
        <f>SUM(D10:D11)</f>
        <v>336.24379841999996</v>
      </c>
      <c r="E9" s="19">
        <f>SUM(E10:E11)</f>
        <v>272.24697823999998</v>
      </c>
      <c r="F9" s="19">
        <f t="shared" ref="F9:O9" si="4">SUM(F10:F11)</f>
        <v>266.18679591</v>
      </c>
      <c r="G9" s="19">
        <f t="shared" si="4"/>
        <v>302.02664637999999</v>
      </c>
      <c r="H9" s="19">
        <f t="shared" si="4"/>
        <v>290.56382516999997</v>
      </c>
      <c r="I9" s="19">
        <f t="shared" si="4"/>
        <v>273.28074416000004</v>
      </c>
      <c r="J9" s="19">
        <f t="shared" si="4"/>
        <v>290.23407051999999</v>
      </c>
      <c r="K9" s="19">
        <f t="shared" si="4"/>
        <v>0</v>
      </c>
      <c r="L9" s="19">
        <f t="shared" si="4"/>
        <v>0</v>
      </c>
      <c r="M9" s="19">
        <f t="shared" si="4"/>
        <v>0</v>
      </c>
      <c r="N9" s="19">
        <f t="shared" si="4"/>
        <v>0</v>
      </c>
      <c r="O9" s="19">
        <f t="shared" si="4"/>
        <v>0</v>
      </c>
      <c r="P9" s="19">
        <f>SUM(D9:O9)</f>
        <v>2030.7828587999998</v>
      </c>
      <c r="Q9" s="19">
        <f t="shared" si="1"/>
        <v>217.66156111999976</v>
      </c>
      <c r="R9" s="19">
        <f t="shared" si="2"/>
        <v>12.004798652936849</v>
      </c>
      <c r="S9" s="1"/>
      <c r="T9" s="6"/>
      <c r="U9" s="6" t="e">
        <f>C9-#REF!</f>
        <v>#REF!</v>
      </c>
      <c r="V9" s="6" t="e">
        <f>P9-#REF!</f>
        <v>#REF!</v>
      </c>
      <c r="X9" s="25"/>
      <c r="Y9" s="24"/>
    </row>
    <row r="10" spans="1:26" ht="15" customHeight="1" x14ac:dyDescent="0.25">
      <c r="A10" s="1"/>
      <c r="B10" s="51" t="s">
        <v>7</v>
      </c>
      <c r="C10" s="32">
        <v>870.96555645000001</v>
      </c>
      <c r="D10" s="32">
        <v>163.6142562</v>
      </c>
      <c r="E10" s="32">
        <v>128.48333803</v>
      </c>
      <c r="F10" s="32">
        <v>120.51846289</v>
      </c>
      <c r="G10" s="32">
        <v>133.58817557</v>
      </c>
      <c r="H10" s="32">
        <v>129.32586266999999</v>
      </c>
      <c r="I10" s="32">
        <v>137.00192660000002</v>
      </c>
      <c r="J10" s="32">
        <v>129.03359738</v>
      </c>
      <c r="K10" s="32"/>
      <c r="L10" s="32"/>
      <c r="M10" s="32"/>
      <c r="N10" s="32"/>
      <c r="O10" s="32"/>
      <c r="P10" s="32">
        <f t="shared" ref="P10:P43" si="5">SUM(D10:O10)</f>
        <v>941.56561934000001</v>
      </c>
      <c r="Q10" s="32">
        <f t="shared" si="1"/>
        <v>70.600062890000004</v>
      </c>
      <c r="R10" s="32">
        <f t="shared" si="2"/>
        <v>8.1059534865834824</v>
      </c>
      <c r="S10" s="1"/>
      <c r="T10" s="6"/>
      <c r="U10" s="6" t="e">
        <f>C10-#REF!</f>
        <v>#REF!</v>
      </c>
      <c r="V10" s="6" t="e">
        <f>P10-#REF!</f>
        <v>#REF!</v>
      </c>
      <c r="X10" s="25"/>
    </row>
    <row r="11" spans="1:26" ht="15" customHeight="1" x14ac:dyDescent="0.25">
      <c r="A11" s="1"/>
      <c r="B11" s="51" t="s">
        <v>8</v>
      </c>
      <c r="C11" s="32">
        <v>942.15574122999999</v>
      </c>
      <c r="D11" s="32">
        <v>172.62954221999999</v>
      </c>
      <c r="E11" s="32">
        <v>143.76364021000001</v>
      </c>
      <c r="F11" s="32">
        <v>145.66833301999998</v>
      </c>
      <c r="G11" s="32">
        <v>168.43847081000001</v>
      </c>
      <c r="H11" s="32">
        <v>161.23796249999998</v>
      </c>
      <c r="I11" s="32">
        <v>136.27881755999999</v>
      </c>
      <c r="J11" s="32">
        <v>161.20047313999999</v>
      </c>
      <c r="K11" s="32"/>
      <c r="L11" s="32"/>
      <c r="M11" s="32"/>
      <c r="N11" s="32"/>
      <c r="O11" s="32"/>
      <c r="P11" s="32">
        <f t="shared" si="5"/>
        <v>1089.21723946</v>
      </c>
      <c r="Q11" s="32">
        <f t="shared" si="1"/>
        <v>147.06149822999998</v>
      </c>
      <c r="R11" s="32">
        <f t="shared" si="2"/>
        <v>15.609043366652816</v>
      </c>
      <c r="S11" s="1"/>
      <c r="T11" s="6"/>
      <c r="U11" s="6" t="e">
        <f>C11-#REF!</f>
        <v>#REF!</v>
      </c>
      <c r="V11" s="6" t="e">
        <f>P11-#REF!</f>
        <v>#REF!</v>
      </c>
      <c r="X11" s="25"/>
      <c r="Y11" s="31"/>
    </row>
    <row r="12" spans="1:26" ht="21" customHeight="1" x14ac:dyDescent="0.25">
      <c r="A12" s="1"/>
      <c r="B12" s="50" t="s">
        <v>9</v>
      </c>
      <c r="C12" s="19">
        <f>SUM(C13:C15)</f>
        <v>1943.6767493999998</v>
      </c>
      <c r="D12" s="19">
        <f>SUM(D13:D15)</f>
        <v>357.84662495999999</v>
      </c>
      <c r="E12" s="19">
        <f>SUM(E13:E15)</f>
        <v>197.58956971999999</v>
      </c>
      <c r="F12" s="19">
        <f t="shared" ref="F12:O12" si="6">SUM(F13:F15)</f>
        <v>186.84690327999999</v>
      </c>
      <c r="G12" s="19">
        <f t="shared" si="6"/>
        <v>719.36531301999992</v>
      </c>
      <c r="H12" s="19">
        <f t="shared" si="6"/>
        <v>220.77329500999997</v>
      </c>
      <c r="I12" s="19">
        <f t="shared" si="6"/>
        <v>204.32893231999998</v>
      </c>
      <c r="J12" s="19">
        <f t="shared" si="6"/>
        <v>222.93958799000001</v>
      </c>
      <c r="K12" s="19">
        <f t="shared" si="6"/>
        <v>0</v>
      </c>
      <c r="L12" s="19">
        <f t="shared" si="6"/>
        <v>0</v>
      </c>
      <c r="M12" s="19">
        <f t="shared" si="6"/>
        <v>0</v>
      </c>
      <c r="N12" s="19">
        <f t="shared" si="6"/>
        <v>0</v>
      </c>
      <c r="O12" s="19">
        <f t="shared" si="6"/>
        <v>0</v>
      </c>
      <c r="P12" s="19">
        <f>SUM(D12:O12)</f>
        <v>2109.6902262999997</v>
      </c>
      <c r="Q12" s="19">
        <f t="shared" si="1"/>
        <v>166.01347689999989</v>
      </c>
      <c r="R12" s="19">
        <f t="shared" si="2"/>
        <v>8.5412081484869926</v>
      </c>
      <c r="S12" s="1"/>
      <c r="T12" s="6"/>
      <c r="U12" s="6" t="e">
        <f>C12-#REF!</f>
        <v>#REF!</v>
      </c>
      <c r="V12" s="6" t="e">
        <f>P12-#REF!</f>
        <v>#REF!</v>
      </c>
      <c r="X12" s="25"/>
    </row>
    <row r="13" spans="1:26" ht="15" customHeight="1" x14ac:dyDescent="0.25">
      <c r="A13" s="1"/>
      <c r="B13" s="51" t="s">
        <v>7</v>
      </c>
      <c r="C13" s="32">
        <v>723.71317112999998</v>
      </c>
      <c r="D13" s="32">
        <v>98.749413099999998</v>
      </c>
      <c r="E13" s="32">
        <v>22.440007489999999</v>
      </c>
      <c r="F13" s="32">
        <v>18.73020421</v>
      </c>
      <c r="G13" s="32">
        <v>521.35651883999992</v>
      </c>
      <c r="H13" s="32">
        <v>43.444592849999999</v>
      </c>
      <c r="I13" s="32">
        <v>34.041644480000002</v>
      </c>
      <c r="J13" s="32">
        <v>32.847630289999998</v>
      </c>
      <c r="K13" s="32"/>
      <c r="L13" s="32"/>
      <c r="M13" s="32"/>
      <c r="N13" s="32"/>
      <c r="O13" s="32"/>
      <c r="P13" s="32">
        <f t="shared" si="5"/>
        <v>771.61001125999985</v>
      </c>
      <c r="Q13" s="32">
        <f t="shared" si="1"/>
        <v>47.896840129999873</v>
      </c>
      <c r="R13" s="32">
        <f t="shared" si="2"/>
        <v>6.6182076049844625</v>
      </c>
      <c r="S13" s="1"/>
      <c r="T13" s="6"/>
      <c r="U13" s="6" t="e">
        <f>C13-#REF!</f>
        <v>#REF!</v>
      </c>
      <c r="V13" s="6" t="e">
        <f>P13-#REF!</f>
        <v>#REF!</v>
      </c>
      <c r="X13" s="25"/>
    </row>
    <row r="14" spans="1:26" ht="15" customHeight="1" x14ac:dyDescent="0.25">
      <c r="A14" s="1"/>
      <c r="B14" s="51" t="s">
        <v>10</v>
      </c>
      <c r="C14" s="32">
        <v>821.23602183999992</v>
      </c>
      <c r="D14" s="32">
        <v>181.43846958999998</v>
      </c>
      <c r="E14" s="32">
        <v>109.30284862000001</v>
      </c>
      <c r="F14" s="32">
        <v>105.1140643</v>
      </c>
      <c r="G14" s="32">
        <v>130.89529354000001</v>
      </c>
      <c r="H14" s="32">
        <v>122.97344233999999</v>
      </c>
      <c r="I14" s="32">
        <v>115.12653593</v>
      </c>
      <c r="J14" s="32">
        <v>138.15292835</v>
      </c>
      <c r="K14" s="32"/>
      <c r="L14" s="32"/>
      <c r="M14" s="32"/>
      <c r="N14" s="32"/>
      <c r="O14" s="32"/>
      <c r="P14" s="32">
        <f t="shared" si="5"/>
        <v>903.00358267000013</v>
      </c>
      <c r="Q14" s="32">
        <f t="shared" si="1"/>
        <v>81.767560830000207</v>
      </c>
      <c r="R14" s="32">
        <f t="shared" si="2"/>
        <v>9.9566456725556112</v>
      </c>
      <c r="S14" s="1"/>
      <c r="T14" s="6"/>
      <c r="U14" s="6" t="e">
        <f>C14-#REF!</f>
        <v>#REF!</v>
      </c>
      <c r="V14" s="6" t="e">
        <f>P14-#REF!</f>
        <v>#REF!</v>
      </c>
      <c r="X14" s="25"/>
    </row>
    <row r="15" spans="1:26" ht="15" customHeight="1" x14ac:dyDescent="0.25">
      <c r="A15" s="1"/>
      <c r="B15" s="51" t="s">
        <v>11</v>
      </c>
      <c r="C15" s="32">
        <v>398.72755642999999</v>
      </c>
      <c r="D15" s="32">
        <v>77.658742270000005</v>
      </c>
      <c r="E15" s="32">
        <v>65.846713610000009</v>
      </c>
      <c r="F15" s="32">
        <v>63.00263477</v>
      </c>
      <c r="G15" s="32">
        <v>67.113500639999998</v>
      </c>
      <c r="H15" s="32">
        <v>54.355259820000001</v>
      </c>
      <c r="I15" s="32">
        <v>55.160751910000002</v>
      </c>
      <c r="J15" s="32">
        <v>51.939029349999998</v>
      </c>
      <c r="K15" s="32"/>
      <c r="L15" s="32"/>
      <c r="M15" s="32"/>
      <c r="N15" s="32"/>
      <c r="O15" s="32"/>
      <c r="P15" s="32">
        <f t="shared" si="5"/>
        <v>435.07663236999997</v>
      </c>
      <c r="Q15" s="32">
        <f t="shared" si="1"/>
        <v>36.349075939999977</v>
      </c>
      <c r="R15" s="32">
        <f t="shared" si="2"/>
        <v>9.1162688291350555</v>
      </c>
      <c r="S15" s="1"/>
      <c r="T15" s="6"/>
      <c r="U15" s="6" t="e">
        <f>C15-#REF!</f>
        <v>#REF!</v>
      </c>
      <c r="V15" s="6" t="e">
        <f>P15-#REF!</f>
        <v>#REF!</v>
      </c>
      <c r="X15" s="25"/>
    </row>
    <row r="16" spans="1:26" ht="21" customHeight="1" x14ac:dyDescent="0.25">
      <c r="A16" s="1"/>
      <c r="B16" s="50" t="s">
        <v>52</v>
      </c>
      <c r="C16" s="19">
        <v>176.14986623000001</v>
      </c>
      <c r="D16" s="19">
        <v>27.917772859999999</v>
      </c>
      <c r="E16" s="19">
        <v>25.401598580000002</v>
      </c>
      <c r="F16" s="19">
        <v>23.98808082</v>
      </c>
      <c r="G16" s="19">
        <v>30.70154896</v>
      </c>
      <c r="H16" s="19">
        <v>28.297877270000001</v>
      </c>
      <c r="I16" s="19">
        <v>23.262055919999998</v>
      </c>
      <c r="J16" s="19">
        <v>28.10321785</v>
      </c>
      <c r="K16" s="19"/>
      <c r="L16" s="19"/>
      <c r="M16" s="19"/>
      <c r="N16" s="19"/>
      <c r="O16" s="19"/>
      <c r="P16" s="19">
        <f t="shared" si="5"/>
        <v>187.67215225999996</v>
      </c>
      <c r="Q16" s="19">
        <f t="shared" si="1"/>
        <v>11.522286029999947</v>
      </c>
      <c r="R16" s="19">
        <f t="shared" si="2"/>
        <v>6.5411835254846142</v>
      </c>
      <c r="S16" s="1"/>
      <c r="T16" s="6"/>
      <c r="U16" s="6" t="e">
        <f>C16-#REF!</f>
        <v>#REF!</v>
      </c>
      <c r="V16" s="6" t="e">
        <f>P16-#REF!</f>
        <v>#REF!</v>
      </c>
      <c r="X16" s="25"/>
      <c r="Y16" s="31"/>
    </row>
    <row r="17" spans="1:24" ht="21" customHeight="1" x14ac:dyDescent="0.25">
      <c r="A17" s="1"/>
      <c r="B17" s="50" t="s">
        <v>12</v>
      </c>
      <c r="C17" s="19">
        <f>SUM(C18:C23)</f>
        <v>133.52153408999999</v>
      </c>
      <c r="D17" s="19">
        <f>SUM(D18:D23)</f>
        <v>22.79636133</v>
      </c>
      <c r="E17" s="19">
        <f>SUM(E18:E23)</f>
        <v>18.398586979999997</v>
      </c>
      <c r="F17" s="19">
        <f t="shared" ref="F17:O17" si="7">SUM(F18:F23)</f>
        <v>17.71212736</v>
      </c>
      <c r="G17" s="19">
        <f t="shared" si="7"/>
        <v>19.597121860000001</v>
      </c>
      <c r="H17" s="19">
        <f t="shared" si="7"/>
        <v>20.480212590000001</v>
      </c>
      <c r="I17" s="19">
        <f t="shared" si="7"/>
        <v>19.160345450000001</v>
      </c>
      <c r="J17" s="19">
        <f t="shared" si="7"/>
        <v>19.21795277</v>
      </c>
      <c r="K17" s="19">
        <f t="shared" si="7"/>
        <v>0</v>
      </c>
      <c r="L17" s="19">
        <f t="shared" si="7"/>
        <v>0</v>
      </c>
      <c r="M17" s="19">
        <f t="shared" si="7"/>
        <v>0</v>
      </c>
      <c r="N17" s="19">
        <f t="shared" si="7"/>
        <v>0</v>
      </c>
      <c r="O17" s="19">
        <f t="shared" si="7"/>
        <v>0</v>
      </c>
      <c r="P17" s="19">
        <f>SUM(D17:O17)</f>
        <v>137.36270834000001</v>
      </c>
      <c r="Q17" s="19">
        <f t="shared" si="1"/>
        <v>3.841174250000023</v>
      </c>
      <c r="R17" s="19">
        <f t="shared" si="2"/>
        <v>2.8768200396880443</v>
      </c>
      <c r="S17" s="1"/>
      <c r="T17" s="6"/>
      <c r="U17" s="6" t="e">
        <f>C17-#REF!</f>
        <v>#REF!</v>
      </c>
      <c r="V17" s="6" t="e">
        <f>P17-#REF!</f>
        <v>#REF!</v>
      </c>
      <c r="X17" s="25"/>
    </row>
    <row r="18" spans="1:24" ht="15" customHeight="1" x14ac:dyDescent="0.25">
      <c r="A18" s="1"/>
      <c r="B18" s="51" t="s">
        <v>13</v>
      </c>
      <c r="C18" s="32">
        <v>17.94595808</v>
      </c>
      <c r="D18" s="32">
        <v>12.57503472</v>
      </c>
      <c r="E18" s="32">
        <v>2.01425469</v>
      </c>
      <c r="F18" s="32">
        <v>2.7554548300000001</v>
      </c>
      <c r="G18" s="32">
        <v>10.474306550000001</v>
      </c>
      <c r="H18" s="32">
        <v>2.3151104499999997</v>
      </c>
      <c r="I18" s="32">
        <v>2.36112644</v>
      </c>
      <c r="J18" s="32">
        <v>2.5171551000000001</v>
      </c>
      <c r="K18" s="32"/>
      <c r="L18" s="32"/>
      <c r="M18" s="32"/>
      <c r="N18" s="32"/>
      <c r="O18" s="32"/>
      <c r="P18" s="32">
        <f t="shared" si="5"/>
        <v>35.012442780000001</v>
      </c>
      <c r="Q18" s="32">
        <f t="shared" si="1"/>
        <v>17.0664847</v>
      </c>
      <c r="R18" s="32">
        <f t="shared" si="2"/>
        <v>95.099323334650293</v>
      </c>
      <c r="S18" s="1"/>
      <c r="T18" s="6"/>
      <c r="U18" s="6" t="e">
        <f>C18-#REF!</f>
        <v>#REF!</v>
      </c>
      <c r="V18" s="6" t="e">
        <f>P18-#REF!</f>
        <v>#REF!</v>
      </c>
      <c r="X18" s="25"/>
    </row>
    <row r="19" spans="1:24" ht="15" customHeight="1" x14ac:dyDescent="0.25">
      <c r="A19" s="1"/>
      <c r="B19" s="51" t="s">
        <v>14</v>
      </c>
      <c r="C19" s="32">
        <v>58.574688559999998</v>
      </c>
      <c r="D19" s="32">
        <v>1.3141092899999998</v>
      </c>
      <c r="E19" s="32">
        <v>8.8163020099999994</v>
      </c>
      <c r="F19" s="32">
        <v>7.4781864899999997</v>
      </c>
      <c r="G19" s="32">
        <v>0.47233697999999996</v>
      </c>
      <c r="H19" s="32">
        <v>9.062953460000001</v>
      </c>
      <c r="I19" s="32">
        <v>8.6217229300000007</v>
      </c>
      <c r="J19" s="32">
        <v>8.2943753699999991</v>
      </c>
      <c r="K19" s="32"/>
      <c r="L19" s="32"/>
      <c r="M19" s="32"/>
      <c r="N19" s="32"/>
      <c r="O19" s="32"/>
      <c r="P19" s="32">
        <f t="shared" si="5"/>
        <v>44.059986530000003</v>
      </c>
      <c r="Q19" s="32">
        <f t="shared" si="1"/>
        <v>-14.514702029999995</v>
      </c>
      <c r="R19" s="32">
        <f t="shared" si="2"/>
        <v>-24.779819384156184</v>
      </c>
      <c r="S19" s="1"/>
      <c r="T19" s="6"/>
      <c r="U19" s="6" t="e">
        <f>C19-#REF!</f>
        <v>#REF!</v>
      </c>
      <c r="V19" s="6" t="e">
        <f>P19-#REF!</f>
        <v>#REF!</v>
      </c>
      <c r="X19" s="25"/>
    </row>
    <row r="20" spans="1:24" ht="15" customHeight="1" x14ac:dyDescent="0.25">
      <c r="A20" s="1"/>
      <c r="B20" s="51" t="s">
        <v>15</v>
      </c>
      <c r="C20" s="32">
        <v>15.906669369999999</v>
      </c>
      <c r="D20" s="32">
        <v>2.6197616099999999</v>
      </c>
      <c r="E20" s="32">
        <v>2.00378517</v>
      </c>
      <c r="F20" s="32">
        <v>1.78014516</v>
      </c>
      <c r="G20" s="32">
        <v>2.1812589899999999</v>
      </c>
      <c r="H20" s="32">
        <v>2.7592509300000003</v>
      </c>
      <c r="I20" s="32">
        <v>1.7722984799999999</v>
      </c>
      <c r="J20" s="32">
        <v>2.7030861999999996</v>
      </c>
      <c r="K20" s="32"/>
      <c r="L20" s="32"/>
      <c r="M20" s="32"/>
      <c r="N20" s="32"/>
      <c r="O20" s="32"/>
      <c r="P20" s="32">
        <f t="shared" si="5"/>
        <v>15.81958654</v>
      </c>
      <c r="Q20" s="32">
        <f t="shared" si="1"/>
        <v>-8.7082829999999944E-2</v>
      </c>
      <c r="R20" s="32">
        <f t="shared" si="2"/>
        <v>-0.54746111819133103</v>
      </c>
      <c r="S20" s="1"/>
      <c r="T20" s="6"/>
      <c r="U20" s="6" t="e">
        <f>C20-#REF!</f>
        <v>#REF!</v>
      </c>
      <c r="V20" s="6" t="e">
        <f>P20-#REF!</f>
        <v>#REF!</v>
      </c>
      <c r="X20" s="25"/>
    </row>
    <row r="21" spans="1:24" ht="15" customHeight="1" x14ac:dyDescent="0.25">
      <c r="A21" s="1"/>
      <c r="B21" s="51" t="s">
        <v>16</v>
      </c>
      <c r="C21" s="32">
        <v>40.094221209999994</v>
      </c>
      <c r="D21" s="32">
        <v>6.2300449899999997</v>
      </c>
      <c r="E21" s="32">
        <v>5.5068372300000004</v>
      </c>
      <c r="F21" s="32">
        <v>5.6283786400000011</v>
      </c>
      <c r="G21" s="32">
        <v>6.4202756799999996</v>
      </c>
      <c r="H21" s="32">
        <v>6.286125639999999</v>
      </c>
      <c r="I21" s="32">
        <v>6.3564425300000007</v>
      </c>
      <c r="J21" s="32">
        <v>5.4051947499999988</v>
      </c>
      <c r="K21" s="32"/>
      <c r="L21" s="32"/>
      <c r="M21" s="32"/>
      <c r="N21" s="32"/>
      <c r="O21" s="32"/>
      <c r="P21" s="32">
        <f t="shared" si="5"/>
        <v>41.833299459999999</v>
      </c>
      <c r="Q21" s="32">
        <f t="shared" si="1"/>
        <v>1.7390782500000057</v>
      </c>
      <c r="R21" s="32">
        <f t="shared" si="2"/>
        <v>4.3374785630360568</v>
      </c>
      <c r="S21" s="1"/>
      <c r="T21" s="6"/>
      <c r="U21" s="6" t="e">
        <f>C21-#REF!</f>
        <v>#REF!</v>
      </c>
      <c r="V21" s="6" t="e">
        <f>P21-#REF!</f>
        <v>#REF!</v>
      </c>
      <c r="X21" s="25"/>
    </row>
    <row r="22" spans="1:24" ht="15" customHeight="1" x14ac:dyDescent="0.25">
      <c r="A22" s="1"/>
      <c r="B22" s="51" t="s">
        <v>17</v>
      </c>
      <c r="C22" s="32">
        <v>0.54682200999999997</v>
      </c>
      <c r="D22" s="32">
        <v>5.7410719999999998E-2</v>
      </c>
      <c r="E22" s="32">
        <v>5.7407880000000001E-2</v>
      </c>
      <c r="F22" s="32">
        <v>6.9962239999999995E-2</v>
      </c>
      <c r="G22" s="32">
        <v>4.894366E-2</v>
      </c>
      <c r="H22" s="32">
        <v>5.6772110000000001E-2</v>
      </c>
      <c r="I22" s="32">
        <v>4.8755070000000005E-2</v>
      </c>
      <c r="J22" s="32">
        <v>0.29814134999999997</v>
      </c>
      <c r="K22" s="32"/>
      <c r="L22" s="32"/>
      <c r="M22" s="32"/>
      <c r="N22" s="32"/>
      <c r="O22" s="32"/>
      <c r="P22" s="32">
        <f t="shared" si="5"/>
        <v>0.63739302999999992</v>
      </c>
      <c r="Q22" s="32">
        <f t="shared" si="1"/>
        <v>9.0571019999999947E-2</v>
      </c>
      <c r="R22" s="32">
        <f t="shared" si="2"/>
        <v>16.563162847084364</v>
      </c>
      <c r="S22" s="1"/>
      <c r="T22" s="6"/>
      <c r="U22" s="6" t="e">
        <f>C22-#REF!</f>
        <v>#REF!</v>
      </c>
      <c r="V22" s="6" t="e">
        <f>P22-#REF!</f>
        <v>#REF!</v>
      </c>
      <c r="X22" s="25"/>
    </row>
    <row r="23" spans="1:24" ht="15" customHeight="1" x14ac:dyDescent="0.25">
      <c r="A23" s="1"/>
      <c r="B23" s="51" t="s">
        <v>18</v>
      </c>
      <c r="C23" s="32">
        <v>0.45317486000000001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/>
      <c r="L23" s="32"/>
      <c r="M23" s="32"/>
      <c r="N23" s="32"/>
      <c r="O23" s="32"/>
      <c r="P23" s="32">
        <f t="shared" si="5"/>
        <v>0</v>
      </c>
      <c r="Q23" s="32">
        <f t="shared" si="1"/>
        <v>-0.45317486000000001</v>
      </c>
      <c r="R23" s="32">
        <f t="shared" si="2"/>
        <v>-100</v>
      </c>
      <c r="S23" s="1"/>
      <c r="T23" s="6"/>
      <c r="U23" s="6" t="e">
        <f>C23-#REF!</f>
        <v>#REF!</v>
      </c>
      <c r="V23" s="6" t="e">
        <f>P23-#REF!</f>
        <v>#REF!</v>
      </c>
      <c r="X23" s="25"/>
    </row>
    <row r="24" spans="1:24" ht="21" customHeight="1" x14ac:dyDescent="0.25">
      <c r="A24" s="1"/>
      <c r="B24" s="50" t="s">
        <v>19</v>
      </c>
      <c r="C24" s="19">
        <f>SUM(C25:C29,C32)</f>
        <v>49.202787999999998</v>
      </c>
      <c r="D24" s="19">
        <f t="shared" ref="D24" si="8">SUM(D25:D29,D32)</f>
        <v>8.8854520800000003</v>
      </c>
      <c r="E24" s="19">
        <f t="shared" ref="E24:O24" si="9">SUM(E25:E29,E32)</f>
        <v>9.3079705200000014</v>
      </c>
      <c r="F24" s="19">
        <f t="shared" si="9"/>
        <v>8.8768148100000008</v>
      </c>
      <c r="G24" s="19">
        <f t="shared" si="9"/>
        <v>10.43474159</v>
      </c>
      <c r="H24" s="19">
        <f t="shared" si="9"/>
        <v>10.11988977</v>
      </c>
      <c r="I24" s="19">
        <f t="shared" si="9"/>
        <v>8.4977699100000006</v>
      </c>
      <c r="J24" s="19">
        <f t="shared" si="9"/>
        <v>10.495301770000001</v>
      </c>
      <c r="K24" s="19">
        <f t="shared" si="9"/>
        <v>0</v>
      </c>
      <c r="L24" s="19">
        <f t="shared" si="9"/>
        <v>0</v>
      </c>
      <c r="M24" s="19">
        <f t="shared" si="9"/>
        <v>0</v>
      </c>
      <c r="N24" s="19">
        <f t="shared" si="9"/>
        <v>0</v>
      </c>
      <c r="O24" s="19">
        <f t="shared" si="9"/>
        <v>0</v>
      </c>
      <c r="P24" s="19">
        <f>SUM(D24:O24)</f>
        <v>66.617940450000006</v>
      </c>
      <c r="Q24" s="19">
        <f t="shared" si="1"/>
        <v>17.415152450000008</v>
      </c>
      <c r="R24" s="19">
        <f t="shared" si="2"/>
        <v>35.394645624552837</v>
      </c>
      <c r="S24" s="1"/>
      <c r="T24" s="6"/>
      <c r="U24" s="6" t="e">
        <f>C24-#REF!</f>
        <v>#REF!</v>
      </c>
      <c r="V24" s="6" t="e">
        <f>P24-#REF!</f>
        <v>#REF!</v>
      </c>
      <c r="X24" s="25"/>
    </row>
    <row r="25" spans="1:24" ht="15" customHeight="1" x14ac:dyDescent="0.25">
      <c r="A25" s="1"/>
      <c r="B25" s="51" t="s">
        <v>20</v>
      </c>
      <c r="C25" s="32">
        <v>31.154206540000001</v>
      </c>
      <c r="D25" s="32">
        <v>4.7602586899999997</v>
      </c>
      <c r="E25" s="32">
        <v>5.1725639700000006</v>
      </c>
      <c r="F25" s="32">
        <v>4.1720472800000001</v>
      </c>
      <c r="G25" s="32">
        <v>5.1756242800000001</v>
      </c>
      <c r="H25" s="32">
        <v>4.6665720799999999</v>
      </c>
      <c r="I25" s="32">
        <v>4.3309107100000004</v>
      </c>
      <c r="J25" s="32">
        <v>6.0703698000000008</v>
      </c>
      <c r="K25" s="32"/>
      <c r="L25" s="32"/>
      <c r="M25" s="32"/>
      <c r="N25" s="32"/>
      <c r="O25" s="32"/>
      <c r="P25" s="32">
        <f t="shared" si="5"/>
        <v>34.348346810000002</v>
      </c>
      <c r="Q25" s="32">
        <f t="shared" si="1"/>
        <v>3.1941402700000019</v>
      </c>
      <c r="R25" s="32">
        <f t="shared" si="2"/>
        <v>10.252677325930067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51" t="s">
        <v>21</v>
      </c>
      <c r="C26" s="32">
        <v>0</v>
      </c>
      <c r="D26" s="32">
        <v>0.56027853999999999</v>
      </c>
      <c r="E26" s="32">
        <v>0.57616215000000004</v>
      </c>
      <c r="F26" s="32">
        <v>0.54646529999999993</v>
      </c>
      <c r="G26" s="32">
        <v>0.62045144000000008</v>
      </c>
      <c r="H26" s="32">
        <v>0.65404269999999998</v>
      </c>
      <c r="I26" s="32">
        <v>0</v>
      </c>
      <c r="J26" s="32">
        <v>4.8211700000000005E-3</v>
      </c>
      <c r="K26" s="32"/>
      <c r="L26" s="32"/>
      <c r="M26" s="32"/>
      <c r="N26" s="32"/>
      <c r="O26" s="32"/>
      <c r="P26" s="32">
        <f t="shared" si="5"/>
        <v>2.9622212999999999</v>
      </c>
      <c r="Q26" s="32">
        <f t="shared" si="1"/>
        <v>2.9622212999999999</v>
      </c>
      <c r="R26" s="32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51" t="s">
        <v>22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>
        <f t="shared" si="5"/>
        <v>0</v>
      </c>
      <c r="Q27" s="32">
        <f t="shared" si="1"/>
        <v>0</v>
      </c>
      <c r="R27" s="32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51" t="s">
        <v>23</v>
      </c>
      <c r="C28" s="32">
        <v>14.531249959999998</v>
      </c>
      <c r="D28" s="32">
        <v>2.00899633</v>
      </c>
      <c r="E28" s="32">
        <v>1.94132437</v>
      </c>
      <c r="F28" s="32">
        <v>2.2293428800000004</v>
      </c>
      <c r="G28" s="32">
        <v>2.5520200799999997</v>
      </c>
      <c r="H28" s="32">
        <v>2.75457821</v>
      </c>
      <c r="I28" s="32">
        <v>2.20959912</v>
      </c>
      <c r="J28" s="32">
        <v>2.6271644099999998</v>
      </c>
      <c r="K28" s="32"/>
      <c r="L28" s="32"/>
      <c r="M28" s="32"/>
      <c r="N28" s="32"/>
      <c r="O28" s="32"/>
      <c r="P28" s="32">
        <f t="shared" si="5"/>
        <v>16.323025399999999</v>
      </c>
      <c r="Q28" s="32">
        <f t="shared" si="1"/>
        <v>1.7917754400000003</v>
      </c>
      <c r="R28" s="32">
        <f t="shared" si="2"/>
        <v>12.330497685554922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 x14ac:dyDescent="0.25">
      <c r="A29" s="21"/>
      <c r="B29" s="51" t="s">
        <v>24</v>
      </c>
      <c r="C29" s="32">
        <f>+C30+C31</f>
        <v>1.6889999999999999E-5</v>
      </c>
      <c r="D29" s="32">
        <f>+D30+D31</f>
        <v>0</v>
      </c>
      <c r="E29" s="32">
        <f>+E30+E31</f>
        <v>0</v>
      </c>
      <c r="F29" s="32">
        <f t="shared" ref="F29:O29" si="10">+F30+F31</f>
        <v>0</v>
      </c>
      <c r="G29" s="32">
        <f t="shared" si="10"/>
        <v>0</v>
      </c>
      <c r="H29" s="32">
        <f t="shared" si="10"/>
        <v>0</v>
      </c>
      <c r="I29" s="32">
        <f t="shared" si="10"/>
        <v>0</v>
      </c>
      <c r="J29" s="32">
        <f t="shared" si="10"/>
        <v>0</v>
      </c>
      <c r="K29" s="32">
        <f t="shared" si="10"/>
        <v>0</v>
      </c>
      <c r="L29" s="32">
        <f t="shared" si="10"/>
        <v>0</v>
      </c>
      <c r="M29" s="32">
        <f t="shared" si="10"/>
        <v>0</v>
      </c>
      <c r="N29" s="32">
        <f t="shared" si="10"/>
        <v>0</v>
      </c>
      <c r="O29" s="32">
        <f t="shared" si="10"/>
        <v>0</v>
      </c>
      <c r="P29" s="32">
        <f>SUM(D29:O29)</f>
        <v>0</v>
      </c>
      <c r="Q29" s="32">
        <f t="shared" si="1"/>
        <v>-1.6889999999999999E-5</v>
      </c>
      <c r="R29" s="32">
        <f t="shared" si="2"/>
        <v>-100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 x14ac:dyDescent="0.25">
      <c r="A30" s="21"/>
      <c r="B30" s="52" t="s">
        <v>25</v>
      </c>
      <c r="C30" s="32">
        <v>1.6889999999999999E-5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/>
      <c r="L30" s="32"/>
      <c r="M30" s="32"/>
      <c r="N30" s="32"/>
      <c r="O30" s="32"/>
      <c r="P30" s="32">
        <f t="shared" si="5"/>
        <v>0</v>
      </c>
      <c r="Q30" s="32">
        <f t="shared" si="1"/>
        <v>-1.6889999999999999E-5</v>
      </c>
      <c r="R30" s="32">
        <f t="shared" si="2"/>
        <v>-100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52" t="s">
        <v>26</v>
      </c>
      <c r="C31" s="32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/>
      <c r="L31" s="32"/>
      <c r="M31" s="32"/>
      <c r="N31" s="32"/>
      <c r="O31" s="32"/>
      <c r="P31" s="32">
        <f t="shared" si="5"/>
        <v>0</v>
      </c>
      <c r="Q31" s="32">
        <f t="shared" si="1"/>
        <v>0</v>
      </c>
      <c r="R31" s="32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51" t="s">
        <v>56</v>
      </c>
      <c r="C32" s="32">
        <v>3.5173146100000001</v>
      </c>
      <c r="D32" s="32">
        <v>1.5559185199999999</v>
      </c>
      <c r="E32" s="32">
        <v>1.6179200300000001</v>
      </c>
      <c r="F32" s="32">
        <v>1.9289593500000002</v>
      </c>
      <c r="G32" s="32">
        <v>2.0866457899999999</v>
      </c>
      <c r="H32" s="32">
        <v>2.0446967799999998</v>
      </c>
      <c r="I32" s="32">
        <v>1.95726008</v>
      </c>
      <c r="J32" s="32">
        <v>1.79294639</v>
      </c>
      <c r="K32" s="32"/>
      <c r="L32" s="32"/>
      <c r="M32" s="32"/>
      <c r="N32" s="32"/>
      <c r="O32" s="32"/>
      <c r="P32" s="32">
        <f t="shared" si="5"/>
        <v>12.984346939999998</v>
      </c>
      <c r="Q32" s="32">
        <f t="shared" ref="Q32" si="11">+P32-C32</f>
        <v>9.4670323299999986</v>
      </c>
      <c r="R32" s="32">
        <f t="shared" ref="R32" si="12">IF(ISNUMBER(+Q32/C32*100), +Q32/C32*100, "")</f>
        <v>269.15511916632323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50" t="s">
        <v>27</v>
      </c>
      <c r="C33" s="19">
        <f t="shared" ref="C33:O33" si="13">SUM(C34:C40)</f>
        <v>89.629338140000002</v>
      </c>
      <c r="D33" s="19">
        <f t="shared" si="13"/>
        <v>6.0539378099999999</v>
      </c>
      <c r="E33" s="19">
        <f t="shared" si="13"/>
        <v>6.3498771200000004</v>
      </c>
      <c r="F33" s="19">
        <f t="shared" si="13"/>
        <v>5.9096128999999999</v>
      </c>
      <c r="G33" s="19">
        <f t="shared" si="13"/>
        <v>6.2223463199999998</v>
      </c>
      <c r="H33" s="19">
        <f t="shared" si="13"/>
        <v>6.1169715000000009</v>
      </c>
      <c r="I33" s="19">
        <f t="shared" si="13"/>
        <v>6.7683582699999993</v>
      </c>
      <c r="J33" s="19">
        <f t="shared" si="13"/>
        <v>5.8823649399999995</v>
      </c>
      <c r="K33" s="19">
        <f t="shared" si="13"/>
        <v>0</v>
      </c>
      <c r="L33" s="19">
        <f t="shared" si="13"/>
        <v>0</v>
      </c>
      <c r="M33" s="19">
        <f t="shared" si="13"/>
        <v>0</v>
      </c>
      <c r="N33" s="19">
        <f t="shared" si="13"/>
        <v>0</v>
      </c>
      <c r="O33" s="19">
        <f t="shared" si="13"/>
        <v>0</v>
      </c>
      <c r="P33" s="19">
        <f>SUM(D33:O33)</f>
        <v>43.303468860000002</v>
      </c>
      <c r="Q33" s="19">
        <f t="shared" si="1"/>
        <v>-46.325869279999999</v>
      </c>
      <c r="R33" s="19">
        <f t="shared" si="2"/>
        <v>-51.686055304390976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51" t="s">
        <v>28</v>
      </c>
      <c r="C34" s="32">
        <v>9.9561490500000005</v>
      </c>
      <c r="D34" s="32">
        <v>0.96520640999999996</v>
      </c>
      <c r="E34" s="32">
        <v>1.42117874</v>
      </c>
      <c r="F34" s="32">
        <v>1.2303900000000001</v>
      </c>
      <c r="G34" s="32">
        <v>1.3475329200000001</v>
      </c>
      <c r="H34" s="32">
        <v>1.336657</v>
      </c>
      <c r="I34" s="32">
        <v>1.7941482900000001</v>
      </c>
      <c r="J34" s="32">
        <v>1.69054674</v>
      </c>
      <c r="K34" s="32"/>
      <c r="L34" s="32"/>
      <c r="M34" s="32"/>
      <c r="N34" s="32"/>
      <c r="O34" s="32"/>
      <c r="P34" s="32">
        <f t="shared" si="5"/>
        <v>9.7856600999999994</v>
      </c>
      <c r="Q34" s="32">
        <f t="shared" si="1"/>
        <v>-0.17048895000000108</v>
      </c>
      <c r="R34" s="32">
        <f t="shared" si="2"/>
        <v>-1.7123985302329428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51" t="s">
        <v>69</v>
      </c>
      <c r="C35" s="32">
        <v>46.423878199999997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/>
      <c r="L35" s="32"/>
      <c r="M35" s="32"/>
      <c r="N35" s="32"/>
      <c r="O35" s="32"/>
      <c r="P35" s="32">
        <f t="shared" si="5"/>
        <v>0</v>
      </c>
      <c r="Q35" s="32">
        <f t="shared" si="1"/>
        <v>-46.423878199999997</v>
      </c>
      <c r="R35" s="32">
        <f t="shared" si="2"/>
        <v>-100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51" t="s">
        <v>29</v>
      </c>
      <c r="C36" s="32">
        <v>32.6560123</v>
      </c>
      <c r="D36" s="32">
        <v>5.0887268999999993</v>
      </c>
      <c r="E36" s="32">
        <v>4.9286983800000002</v>
      </c>
      <c r="F36" s="32">
        <v>4.6792183999999999</v>
      </c>
      <c r="G36" s="32">
        <v>4.8748088999999997</v>
      </c>
      <c r="H36" s="32">
        <v>4.7803055000000008</v>
      </c>
      <c r="I36" s="32">
        <v>4.9741964999999997</v>
      </c>
      <c r="J36" s="32">
        <v>4.1918181999999993</v>
      </c>
      <c r="K36" s="32"/>
      <c r="L36" s="32"/>
      <c r="M36" s="32"/>
      <c r="N36" s="32"/>
      <c r="O36" s="32"/>
      <c r="P36" s="32">
        <f t="shared" si="5"/>
        <v>33.517772780000001</v>
      </c>
      <c r="Q36" s="32">
        <f t="shared" si="1"/>
        <v>0.86176048000000094</v>
      </c>
      <c r="R36" s="32">
        <f t="shared" si="2"/>
        <v>2.6389029746905166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51" t="s">
        <v>30</v>
      </c>
      <c r="C37" s="32">
        <v>0.59329858999999996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/>
      <c r="L37" s="32"/>
      <c r="M37" s="32"/>
      <c r="N37" s="32"/>
      <c r="O37" s="32"/>
      <c r="P37" s="32">
        <f t="shared" si="5"/>
        <v>0</v>
      </c>
      <c r="Q37" s="32">
        <f t="shared" si="1"/>
        <v>-0.59329858999999996</v>
      </c>
      <c r="R37" s="32">
        <f t="shared" si="2"/>
        <v>-100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51" t="s">
        <v>31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>
        <f t="shared" si="5"/>
        <v>0</v>
      </c>
      <c r="Q38" s="32">
        <f t="shared" si="1"/>
        <v>0</v>
      </c>
      <c r="R38" s="32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51" t="s">
        <v>32</v>
      </c>
      <c r="C39" s="32">
        <v>0</v>
      </c>
      <c r="D39" s="32">
        <v>4.4999999999999993E-6</v>
      </c>
      <c r="E39" s="32">
        <v>0</v>
      </c>
      <c r="F39" s="32">
        <v>4.4999999999999993E-6</v>
      </c>
      <c r="G39" s="32">
        <v>4.4999999999999993E-6</v>
      </c>
      <c r="H39" s="32">
        <v>8.9999999999999985E-6</v>
      </c>
      <c r="I39" s="32">
        <v>1.3480000000000001E-5</v>
      </c>
      <c r="J39" s="32">
        <v>0</v>
      </c>
      <c r="K39" s="32"/>
      <c r="L39" s="32"/>
      <c r="M39" s="32"/>
      <c r="N39" s="32"/>
      <c r="O39" s="32"/>
      <c r="P39" s="32">
        <f t="shared" si="5"/>
        <v>3.5979999999999998E-5</v>
      </c>
      <c r="Q39" s="32">
        <f t="shared" si="1"/>
        <v>3.5979999999999998E-5</v>
      </c>
      <c r="R39" s="32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51" t="s">
        <v>33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/>
      <c r="L40" s="32"/>
      <c r="M40" s="32"/>
      <c r="N40" s="32"/>
      <c r="O40" s="32"/>
      <c r="P40" s="32">
        <f t="shared" si="5"/>
        <v>0</v>
      </c>
      <c r="Q40" s="32">
        <f t="shared" si="1"/>
        <v>0</v>
      </c>
      <c r="R40" s="32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15" customHeight="1" x14ac:dyDescent="0.25">
      <c r="A41" s="29"/>
      <c r="B41" s="5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1"/>
      <c r="T41" s="6"/>
      <c r="U41" s="6"/>
      <c r="V41" s="6"/>
    </row>
    <row r="42" spans="1:25" ht="21" customHeight="1" x14ac:dyDescent="0.4">
      <c r="A42" s="1"/>
      <c r="B42" s="48" t="s">
        <v>34</v>
      </c>
      <c r="C42" s="49">
        <f>SUM(C43:C45,C47:C49)</f>
        <v>171.75498156</v>
      </c>
      <c r="D42" s="49">
        <f>SUM(D43:D45,D47:D49)</f>
        <v>17.258978980000002</v>
      </c>
      <c r="E42" s="49">
        <f t="shared" ref="E42:O42" si="14">SUM(E43:E45,E47:E50)</f>
        <v>20.893804430000003</v>
      </c>
      <c r="F42" s="49">
        <f t="shared" si="14"/>
        <v>42.47854667</v>
      </c>
      <c r="G42" s="49">
        <f t="shared" si="14"/>
        <v>23.17887567</v>
      </c>
      <c r="H42" s="49">
        <f t="shared" si="14"/>
        <v>24.357479389999998</v>
      </c>
      <c r="I42" s="49">
        <f t="shared" si="14"/>
        <v>21.581536420000003</v>
      </c>
      <c r="J42" s="49">
        <f t="shared" si="14"/>
        <v>21.863151330000001</v>
      </c>
      <c r="K42" s="49">
        <f t="shared" si="14"/>
        <v>0</v>
      </c>
      <c r="L42" s="49">
        <f t="shared" si="14"/>
        <v>0</v>
      </c>
      <c r="M42" s="49">
        <f t="shared" si="14"/>
        <v>0</v>
      </c>
      <c r="N42" s="49">
        <f t="shared" si="14"/>
        <v>0</v>
      </c>
      <c r="O42" s="49">
        <f t="shared" si="14"/>
        <v>0</v>
      </c>
      <c r="P42" s="49">
        <f>SUM(D42:O42)</f>
        <v>171.61237288999999</v>
      </c>
      <c r="Q42" s="49">
        <f t="shared" si="1"/>
        <v>-0.14260867000001554</v>
      </c>
      <c r="R42" s="49">
        <f t="shared" si="2"/>
        <v>-8.303029624220673E-2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50" t="s">
        <v>53</v>
      </c>
      <c r="C43" s="19">
        <v>30.175054710000001</v>
      </c>
      <c r="D43" s="19">
        <v>4.8254232899999998</v>
      </c>
      <c r="E43" s="19">
        <v>4.4516689299999994</v>
      </c>
      <c r="F43" s="19">
        <v>4.1991889000000002</v>
      </c>
      <c r="G43" s="19">
        <v>4.8381356899999997</v>
      </c>
      <c r="H43" s="19">
        <v>4.7351329199999999</v>
      </c>
      <c r="I43" s="19">
        <v>4.1063460100000002</v>
      </c>
      <c r="J43" s="19">
        <v>4.8511975700000001</v>
      </c>
      <c r="K43" s="19"/>
      <c r="L43" s="19"/>
      <c r="M43" s="19"/>
      <c r="N43" s="19"/>
      <c r="O43" s="19"/>
      <c r="P43" s="19">
        <f t="shared" si="5"/>
        <v>32.007093309999995</v>
      </c>
      <c r="Q43" s="19">
        <f t="shared" si="1"/>
        <v>1.8320385999999935</v>
      </c>
      <c r="R43" s="19">
        <f t="shared" si="2"/>
        <v>6.0713679481510825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21" customHeight="1" x14ac:dyDescent="0.25">
      <c r="A44" s="1"/>
      <c r="B44" s="50" t="s">
        <v>64</v>
      </c>
      <c r="C44" s="19">
        <v>0</v>
      </c>
      <c r="D44" s="19">
        <v>0</v>
      </c>
      <c r="E44" s="19">
        <v>4.2932427999999998</v>
      </c>
      <c r="F44" s="19">
        <v>4.03462473</v>
      </c>
      <c r="G44" s="19">
        <v>4.1150164400000007</v>
      </c>
      <c r="H44" s="19">
        <v>4.1816978200000001</v>
      </c>
      <c r="I44" s="19">
        <v>4.2227646100000005</v>
      </c>
      <c r="J44" s="19">
        <v>4.3690434900000001</v>
      </c>
      <c r="K44" s="19"/>
      <c r="L44" s="19"/>
      <c r="M44" s="19"/>
      <c r="N44" s="19"/>
      <c r="O44" s="19"/>
      <c r="P44" s="19">
        <f t="shared" ref="P44:P49" si="15">SUM(D44:O44)</f>
        <v>25.216389889999999</v>
      </c>
      <c r="Q44" s="19">
        <f t="shared" ref="Q44:Q49" si="16">+P44-C44</f>
        <v>25.216389889999999</v>
      </c>
      <c r="R44" s="19" t="str">
        <f t="shared" ref="R44:R49" si="17">IF(ISNUMBER(+Q44/C44*100), +Q44/C44*100, "")</f>
        <v/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50" t="s">
        <v>54</v>
      </c>
      <c r="C45" s="19">
        <v>9.0054862399999998</v>
      </c>
      <c r="D45" s="19">
        <v>1.34660772</v>
      </c>
      <c r="E45" s="19">
        <v>1.30010782</v>
      </c>
      <c r="F45" s="19">
        <v>1.13912813</v>
      </c>
      <c r="G45" s="19">
        <v>1.4841924200000001</v>
      </c>
      <c r="H45" s="19">
        <v>1.3853250399999999</v>
      </c>
      <c r="I45" s="19">
        <v>1.09052938</v>
      </c>
      <c r="J45" s="19">
        <v>0.83582050000000008</v>
      </c>
      <c r="K45" s="19"/>
      <c r="L45" s="19"/>
      <c r="M45" s="19"/>
      <c r="N45" s="19"/>
      <c r="O45" s="19"/>
      <c r="P45" s="19">
        <f t="shared" si="15"/>
        <v>8.5817110099999994</v>
      </c>
      <c r="Q45" s="19">
        <f t="shared" si="16"/>
        <v>-0.42377523000000039</v>
      </c>
      <c r="R45" s="19">
        <f t="shared" si="17"/>
        <v>-4.7057451280942759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52" t="s">
        <v>57</v>
      </c>
      <c r="C46" s="32">
        <v>3.8614352699999999</v>
      </c>
      <c r="D46" s="32">
        <v>0.74952670999999993</v>
      </c>
      <c r="E46" s="32">
        <v>0.50666433</v>
      </c>
      <c r="F46" s="32">
        <v>0.3921926</v>
      </c>
      <c r="G46" s="32">
        <v>0.51402566999999999</v>
      </c>
      <c r="H46" s="32">
        <v>0.49299326999999998</v>
      </c>
      <c r="I46" s="32">
        <v>0.38475889000000002</v>
      </c>
      <c r="J46" s="32">
        <v>0.49958416999999999</v>
      </c>
      <c r="K46" s="32"/>
      <c r="L46" s="32"/>
      <c r="M46" s="32"/>
      <c r="N46" s="32"/>
      <c r="O46" s="32"/>
      <c r="P46" s="32">
        <f t="shared" si="15"/>
        <v>3.53974564</v>
      </c>
      <c r="Q46" s="32">
        <f t="shared" si="16"/>
        <v>-0.32168962999999984</v>
      </c>
      <c r="R46" s="32">
        <f t="shared" si="17"/>
        <v>-8.330830572229166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50" t="s">
        <v>58</v>
      </c>
      <c r="C47" s="19">
        <v>83.734628069999999</v>
      </c>
      <c r="D47" s="19">
        <v>6.4197539100000007</v>
      </c>
      <c r="E47" s="19">
        <v>6.5166756299999999</v>
      </c>
      <c r="F47" s="19">
        <v>12.592303749999999</v>
      </c>
      <c r="G47" s="19">
        <v>8.3330947599999998</v>
      </c>
      <c r="H47" s="19">
        <v>9.1502413199999992</v>
      </c>
      <c r="I47" s="19">
        <v>7.7114555999999999</v>
      </c>
      <c r="J47" s="19">
        <v>7.9761843399999997</v>
      </c>
      <c r="K47" s="19"/>
      <c r="L47" s="19"/>
      <c r="M47" s="19"/>
      <c r="N47" s="19"/>
      <c r="O47" s="19"/>
      <c r="P47" s="19">
        <f t="shared" si="15"/>
        <v>58.699709310000003</v>
      </c>
      <c r="Q47" s="19">
        <f t="shared" si="16"/>
        <v>-25.034918759999996</v>
      </c>
      <c r="R47" s="19">
        <f t="shared" si="17"/>
        <v>-29.897927938572138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 x14ac:dyDescent="0.25">
      <c r="A48" s="1"/>
      <c r="B48" s="50" t="s">
        <v>55</v>
      </c>
      <c r="C48" s="19">
        <v>19.898806390000001</v>
      </c>
      <c r="D48" s="19">
        <v>0</v>
      </c>
      <c r="E48" s="19">
        <v>0</v>
      </c>
      <c r="F48" s="19">
        <v>16.347662060000001</v>
      </c>
      <c r="G48" s="19">
        <v>0</v>
      </c>
      <c r="H48" s="19">
        <v>0.69210187000000001</v>
      </c>
      <c r="I48" s="19">
        <v>0</v>
      </c>
      <c r="J48" s="19">
        <v>0</v>
      </c>
      <c r="K48" s="19"/>
      <c r="L48" s="19"/>
      <c r="M48" s="19"/>
      <c r="N48" s="19"/>
      <c r="O48" s="19"/>
      <c r="P48" s="19">
        <f t="shared" si="15"/>
        <v>17.039763929999999</v>
      </c>
      <c r="Q48" s="19">
        <f t="shared" si="16"/>
        <v>-2.8590424600000013</v>
      </c>
      <c r="R48" s="19">
        <f t="shared" si="17"/>
        <v>-14.367909330666146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 x14ac:dyDescent="0.25">
      <c r="A49" s="1"/>
      <c r="B49" s="43" t="s">
        <v>59</v>
      </c>
      <c r="C49" s="44">
        <v>28.94100615</v>
      </c>
      <c r="D49" s="44">
        <v>4.6671940599999999</v>
      </c>
      <c r="E49" s="44">
        <v>4.3321092500000002</v>
      </c>
      <c r="F49" s="44">
        <v>4.1656390999999999</v>
      </c>
      <c r="G49" s="44">
        <v>4.4084363599999996</v>
      </c>
      <c r="H49" s="44">
        <v>4.2129804200000001</v>
      </c>
      <c r="I49" s="44">
        <v>4.4504408199999999</v>
      </c>
      <c r="J49" s="44">
        <v>3.8309054299999996</v>
      </c>
      <c r="K49" s="44"/>
      <c r="L49" s="44"/>
      <c r="M49" s="44"/>
      <c r="N49" s="44"/>
      <c r="O49" s="44"/>
      <c r="P49" s="44">
        <f t="shared" si="15"/>
        <v>30.067705439999997</v>
      </c>
      <c r="Q49" s="44">
        <f t="shared" si="16"/>
        <v>1.1266992899999977</v>
      </c>
      <c r="R49" s="44">
        <f t="shared" si="17"/>
        <v>3.893089563508481</v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6" customHeight="1" x14ac:dyDescent="0.25">
      <c r="A50" s="1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  <c r="S50" s="1"/>
      <c r="T50" s="6"/>
      <c r="U50" s="6"/>
      <c r="V50" s="6"/>
    </row>
    <row r="51" spans="1:26" ht="21" customHeight="1" x14ac:dyDescent="0.2">
      <c r="A51" s="1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1"/>
      <c r="T51" s="1"/>
      <c r="U51" s="6"/>
      <c r="V51" s="6"/>
    </row>
    <row r="52" spans="1:26" x14ac:dyDescent="0.2">
      <c r="A52" s="1"/>
      <c r="B52" s="12" t="s">
        <v>72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6" ht="2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15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1"/>
      <c r="T54" s="1"/>
      <c r="U54" s="1"/>
      <c r="V54" s="1"/>
    </row>
    <row r="55" spans="1:26" ht="39.75" customHeight="1" x14ac:dyDescent="0.2">
      <c r="A55" s="1"/>
      <c r="B55" s="65" t="s">
        <v>70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1"/>
      <c r="T55" s="1"/>
      <c r="U55" s="1"/>
    </row>
    <row r="56" spans="1:26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1"/>
      <c r="T56" s="1"/>
      <c r="U56" s="1"/>
    </row>
    <row r="57" spans="1:26" ht="15" x14ac:dyDescent="0.25">
      <c r="X57" s="14"/>
      <c r="Y57" s="14"/>
      <c r="Z57" s="14"/>
    </row>
    <row r="58" spans="1:26" ht="15" x14ac:dyDescent="0.25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P58" s="14"/>
      <c r="Q58" s="14"/>
      <c r="R58" s="14"/>
      <c r="S58" s="14"/>
      <c r="W58" s="14"/>
      <c r="X58" s="14"/>
      <c r="Y58" s="14"/>
      <c r="Z58" s="14"/>
    </row>
    <row r="59" spans="1:26" ht="15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V59" s="14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  <row r="73" spans="21:21" x14ac:dyDescent="0.2">
      <c r="U73" s="15"/>
    </row>
  </sheetData>
  <mergeCells count="6">
    <mergeCell ref="B55:R55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12 P33 E12:O12 P17 P24 P29 P13:P16 P18:P23 P25:P28 P30:P32 P34:P40 P43 C12:D12 P44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5"/>
  <sheetViews>
    <sheetView showGridLines="0" tabSelected="1" zoomScale="80" zoomScaleNormal="80" zoomScaleSheetLayoutView="50" workbookViewId="0">
      <selection activeCell="B66" sqref="B66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3.5703125" style="2" customWidth="1"/>
    <col min="8" max="9" width="13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53" t="s">
        <v>67</v>
      </c>
      <c r="C2" s="53"/>
      <c r="D2" s="53"/>
      <c r="E2" s="53"/>
      <c r="F2" s="53"/>
      <c r="G2" s="53"/>
      <c r="H2" s="53"/>
      <c r="I2" s="53"/>
      <c r="J2" s="1"/>
      <c r="K2" s="1"/>
    </row>
    <row r="3" spans="1:19" ht="16.5" customHeight="1" x14ac:dyDescent="0.25">
      <c r="A3" s="1"/>
      <c r="B3" s="53" t="s">
        <v>0</v>
      </c>
      <c r="C3" s="53"/>
      <c r="D3" s="53"/>
      <c r="E3" s="53"/>
      <c r="F3" s="53"/>
      <c r="G3" s="53"/>
      <c r="H3" s="53"/>
      <c r="I3" s="53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59" t="s">
        <v>1</v>
      </c>
      <c r="C5" s="16" t="s">
        <v>37</v>
      </c>
      <c r="D5" s="16" t="s">
        <v>60</v>
      </c>
      <c r="E5" s="16" t="s">
        <v>61</v>
      </c>
      <c r="F5" s="60" t="s">
        <v>62</v>
      </c>
      <c r="G5" s="61"/>
      <c r="H5" s="62" t="s">
        <v>63</v>
      </c>
      <c r="I5" s="62"/>
      <c r="J5" s="1"/>
      <c r="K5" s="1"/>
      <c r="L5" s="1"/>
      <c r="M5" s="1"/>
    </row>
    <row r="6" spans="1:19" ht="30.75" customHeight="1" x14ac:dyDescent="0.2">
      <c r="A6" s="1"/>
      <c r="B6" s="59"/>
      <c r="C6" s="23" t="s">
        <v>66</v>
      </c>
      <c r="D6" s="23" t="s">
        <v>66</v>
      </c>
      <c r="E6" s="23" t="s">
        <v>66</v>
      </c>
      <c r="F6" s="17" t="s">
        <v>38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35</v>
      </c>
      <c r="C7" s="4">
        <f>+C8+C41</f>
        <v>4377.0565550999991</v>
      </c>
      <c r="D7" s="4">
        <f>+D8+D41</f>
        <v>4652.8934049300005</v>
      </c>
      <c r="E7" s="4">
        <f>+E8+E41</f>
        <v>4747.0417279000003</v>
      </c>
      <c r="F7" s="5">
        <f t="shared" ref="F7:F42" si="0">+E7-D7</f>
        <v>94.148322969999754</v>
      </c>
      <c r="G7" s="5">
        <f t="shared" ref="G7:G41" si="1">IF(ISNUMBER(+F7/D7*100), +F7/D7*100, "")</f>
        <v>2.0234360595977621</v>
      </c>
      <c r="H7" s="5">
        <f t="shared" ref="H7:H41" si="2">+E7-C7</f>
        <v>369.98517280000124</v>
      </c>
      <c r="I7" s="5">
        <f t="shared" ref="I7:I41" si="3">IF(ISNUMBER(+H7/C7*100), +H7/C7*100, "")</f>
        <v>8.4528305298890167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4205.3015735399995</v>
      </c>
      <c r="D8" s="5">
        <f>+D9+D12+D16+D17+D24+D33</f>
        <v>4341.6286261200003</v>
      </c>
      <c r="E8" s="5">
        <f>+E9+E12+E16+E17+E24+E33</f>
        <v>4575.4293550100001</v>
      </c>
      <c r="F8" s="5">
        <f t="shared" si="0"/>
        <v>233.80072888999985</v>
      </c>
      <c r="G8" s="5">
        <f t="shared" si="1"/>
        <v>5.385092761813242</v>
      </c>
      <c r="H8" s="5">
        <f t="shared" si="2"/>
        <v>370.12778147000063</v>
      </c>
      <c r="I8" s="5">
        <f t="shared" si="3"/>
        <v>8.8014563283372116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1813.12129768</v>
      </c>
      <c r="D9" s="8">
        <f>SUM(D10:D11)</f>
        <v>1911.93231995</v>
      </c>
      <c r="E9" s="8">
        <f>SUM(E10:E11)</f>
        <v>2030.7828588</v>
      </c>
      <c r="F9" s="8">
        <f t="shared" si="0"/>
        <v>118.85053885000002</v>
      </c>
      <c r="G9" s="8">
        <f t="shared" si="1"/>
        <v>6.2162524065238953</v>
      </c>
      <c r="H9" s="8">
        <f t="shared" si="2"/>
        <v>217.66156111999999</v>
      </c>
      <c r="I9" s="8">
        <f t="shared" si="3"/>
        <v>12.004798652936861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4"/>
      <c r="S9" s="24"/>
    </row>
    <row r="10" spans="1:19" ht="15" customHeight="1" x14ac:dyDescent="0.25">
      <c r="A10" s="1"/>
      <c r="B10" s="9" t="s">
        <v>7</v>
      </c>
      <c r="C10" s="10">
        <v>870.96555645000001</v>
      </c>
      <c r="D10" s="10">
        <v>951.05516885999998</v>
      </c>
      <c r="E10" s="10">
        <v>941.56561934000001</v>
      </c>
      <c r="F10" s="10">
        <f t="shared" si="0"/>
        <v>-9.4895495199999687</v>
      </c>
      <c r="G10" s="10">
        <f>IF(ISNUMBER(+F10/D10*100), +F10/D10*100, "")</f>
        <v>-0.99779169818032687</v>
      </c>
      <c r="H10" s="10">
        <f>+E10-C10</f>
        <v>70.600062890000004</v>
      </c>
      <c r="I10" s="10">
        <f>IF(ISNUMBER(+H10/C10*100), +H10/C10*100, "")</f>
        <v>8.1059534865834824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942.15574122999999</v>
      </c>
      <c r="D11" s="10">
        <v>960.8771510900001</v>
      </c>
      <c r="E11" s="10">
        <v>1089.21723946</v>
      </c>
      <c r="F11" s="10">
        <f t="shared" si="0"/>
        <v>128.34008836999988</v>
      </c>
      <c r="G11" s="10">
        <f>IF(ISNUMBER(+F11/D11*100), +F11/D11*100, "")</f>
        <v>13.35655533326122</v>
      </c>
      <c r="H11" s="10">
        <f>+E11-C11</f>
        <v>147.06149822999998</v>
      </c>
      <c r="I11" s="10">
        <f>IF(ISNUMBER(+H11/C11*100), +H11/C11*100, "")</f>
        <v>15.609043366652816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1943.6767493999998</v>
      </c>
      <c r="D12" s="8">
        <f>SUM(D13:D15)</f>
        <v>2025.2971007000001</v>
      </c>
      <c r="E12" s="8">
        <f>SUM(E13:E15)</f>
        <v>2109.6902263000002</v>
      </c>
      <c r="F12" s="8">
        <f t="shared" si="0"/>
        <v>84.393125600000076</v>
      </c>
      <c r="G12" s="8">
        <f t="shared" si="1"/>
        <v>4.1669503980838876</v>
      </c>
      <c r="H12" s="8">
        <f t="shared" si="2"/>
        <v>166.01347690000034</v>
      </c>
      <c r="I12" s="8">
        <f t="shared" si="3"/>
        <v>8.5412081484870157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723.71317112999998</v>
      </c>
      <c r="D13" s="10">
        <v>754.65492153000002</v>
      </c>
      <c r="E13" s="10">
        <v>771.61001126000008</v>
      </c>
      <c r="F13" s="10">
        <f t="shared" si="0"/>
        <v>16.955089730000054</v>
      </c>
      <c r="G13" s="10">
        <f t="shared" si="1"/>
        <v>2.2467341358650419</v>
      </c>
      <c r="H13" s="10">
        <f t="shared" si="2"/>
        <v>47.896840130000101</v>
      </c>
      <c r="I13" s="10">
        <f t="shared" si="3"/>
        <v>6.6182076049844945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821.23602183999992</v>
      </c>
      <c r="D14" s="10">
        <v>854.68132955999999</v>
      </c>
      <c r="E14" s="10">
        <v>903.00358267000001</v>
      </c>
      <c r="F14" s="10">
        <f t="shared" si="0"/>
        <v>48.32225311000002</v>
      </c>
      <c r="G14" s="10">
        <f t="shared" si="1"/>
        <v>5.6538327723710635</v>
      </c>
      <c r="H14" s="10">
        <f t="shared" si="2"/>
        <v>81.767560830000093</v>
      </c>
      <c r="I14" s="10">
        <f t="shared" si="3"/>
        <v>9.956645672555597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398.72755642999999</v>
      </c>
      <c r="D15" s="10">
        <v>415.96084960999997</v>
      </c>
      <c r="E15" s="10">
        <v>435.07663237000003</v>
      </c>
      <c r="F15" s="10">
        <f t="shared" si="0"/>
        <v>19.115782760000059</v>
      </c>
      <c r="G15" s="10">
        <f t="shared" si="1"/>
        <v>4.5955725828338876</v>
      </c>
      <c r="H15" s="10">
        <f t="shared" si="2"/>
        <v>36.349075940000034</v>
      </c>
      <c r="I15" s="10">
        <f t="shared" si="3"/>
        <v>9.1162688291350698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36</v>
      </c>
      <c r="C16" s="8">
        <v>176.14986623000001</v>
      </c>
      <c r="D16" s="8">
        <v>184.70674104</v>
      </c>
      <c r="E16" s="8">
        <v>187.67215225999999</v>
      </c>
      <c r="F16" s="8">
        <f t="shared" si="0"/>
        <v>2.9654112199999929</v>
      </c>
      <c r="G16" s="8">
        <f t="shared" si="1"/>
        <v>1.6054699483641504</v>
      </c>
      <c r="H16" s="8">
        <f t="shared" si="2"/>
        <v>11.522286029999975</v>
      </c>
      <c r="I16" s="8">
        <f t="shared" si="3"/>
        <v>6.5411835254846302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133.52153408999999</v>
      </c>
      <c r="D17" s="8">
        <f>SUM(D18:D23)</f>
        <v>145.91252132</v>
      </c>
      <c r="E17" s="8">
        <f>SUM(E18:E23)</f>
        <v>137.36270833999998</v>
      </c>
      <c r="F17" s="8">
        <f t="shared" si="0"/>
        <v>-8.5498129800000129</v>
      </c>
      <c r="G17" s="8">
        <f t="shared" si="1"/>
        <v>-5.8595471469165163</v>
      </c>
      <c r="H17" s="8">
        <f t="shared" si="2"/>
        <v>3.8411742499999946</v>
      </c>
      <c r="I17" s="8">
        <f t="shared" si="3"/>
        <v>2.8768200396880226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17.94595808</v>
      </c>
      <c r="D18" s="10">
        <v>20.246274559999996</v>
      </c>
      <c r="E18" s="10">
        <v>35.012442780000001</v>
      </c>
      <c r="F18" s="10">
        <f t="shared" si="0"/>
        <v>14.766168220000004</v>
      </c>
      <c r="G18" s="10">
        <f t="shared" si="1"/>
        <v>72.932766846761595</v>
      </c>
      <c r="H18" s="10">
        <f t="shared" si="2"/>
        <v>17.0664847</v>
      </c>
      <c r="I18" s="10">
        <f t="shared" si="3"/>
        <v>95.099323334650293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58.574688559999998</v>
      </c>
      <c r="D19" s="10">
        <v>65.570153610000006</v>
      </c>
      <c r="E19" s="10">
        <v>44.059986529999996</v>
      </c>
      <c r="F19" s="10">
        <f t="shared" si="0"/>
        <v>-21.510167080000009</v>
      </c>
      <c r="G19" s="10">
        <f t="shared" si="1"/>
        <v>-32.804814226818472</v>
      </c>
      <c r="H19" s="10">
        <f t="shared" si="2"/>
        <v>-14.514702030000002</v>
      </c>
      <c r="I19" s="10">
        <f t="shared" si="3"/>
        <v>-24.779819384156198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15.906669369999999</v>
      </c>
      <c r="D20" s="10">
        <v>17.82843295</v>
      </c>
      <c r="E20" s="10">
        <v>15.81958654</v>
      </c>
      <c r="F20" s="10">
        <f t="shared" si="0"/>
        <v>-2.0088464100000003</v>
      </c>
      <c r="G20" s="10">
        <f t="shared" si="1"/>
        <v>-11.267655523252257</v>
      </c>
      <c r="H20" s="10">
        <f t="shared" si="2"/>
        <v>-8.7082829999999944E-2</v>
      </c>
      <c r="I20" s="10">
        <f t="shared" si="3"/>
        <v>-0.54746111819133103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40.094221209999994</v>
      </c>
      <c r="D21" s="10">
        <v>41.366233319999999</v>
      </c>
      <c r="E21" s="10">
        <v>41.833299459999999</v>
      </c>
      <c r="F21" s="10">
        <f t="shared" si="0"/>
        <v>0.46706614000000002</v>
      </c>
      <c r="G21" s="10">
        <f t="shared" si="1"/>
        <v>1.1290999989940589</v>
      </c>
      <c r="H21" s="10">
        <f t="shared" si="2"/>
        <v>1.7390782500000057</v>
      </c>
      <c r="I21" s="10">
        <f t="shared" si="3"/>
        <v>4.3374785630360568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0.54682200999999997</v>
      </c>
      <c r="D22" s="10">
        <v>0.61002688999999999</v>
      </c>
      <c r="E22" s="10">
        <v>0.63739302999999992</v>
      </c>
      <c r="F22" s="10">
        <f t="shared" si="0"/>
        <v>2.7366139999999928E-2</v>
      </c>
      <c r="G22" s="10">
        <f t="shared" si="1"/>
        <v>4.4860547048999635</v>
      </c>
      <c r="H22" s="10">
        <f t="shared" si="2"/>
        <v>9.0571019999999947E-2</v>
      </c>
      <c r="I22" s="10">
        <f t="shared" si="3"/>
        <v>16.563162847084364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 x14ac:dyDescent="0.25">
      <c r="A23" s="1"/>
      <c r="B23" s="9" t="s">
        <v>18</v>
      </c>
      <c r="C23" s="10">
        <v>0.45317486000000001</v>
      </c>
      <c r="D23" s="10">
        <v>0.29139999</v>
      </c>
      <c r="E23" s="10">
        <v>0</v>
      </c>
      <c r="F23" s="10">
        <f t="shared" si="0"/>
        <v>-0.29139999</v>
      </c>
      <c r="G23" s="10">
        <f t="shared" si="1"/>
        <v>-100</v>
      </c>
      <c r="H23" s="10">
        <f t="shared" si="2"/>
        <v>-0.45317486000000001</v>
      </c>
      <c r="I23" s="10">
        <f t="shared" si="3"/>
        <v>-100</v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49.202787999999998</v>
      </c>
      <c r="D24" s="8">
        <f t="shared" ref="D24:E24" si="4">SUM(D25:D29,D32)</f>
        <v>55.063573669999997</v>
      </c>
      <c r="E24" s="8">
        <f t="shared" si="4"/>
        <v>66.617940450000006</v>
      </c>
      <c r="F24" s="8">
        <f t="shared" si="0"/>
        <v>11.554366780000009</v>
      </c>
      <c r="G24" s="8">
        <f t="shared" si="1"/>
        <v>20.983684875315522</v>
      </c>
      <c r="H24" s="8">
        <f t="shared" si="2"/>
        <v>17.415152450000008</v>
      </c>
      <c r="I24" s="8">
        <f t="shared" si="3"/>
        <v>35.394645624552837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31.154206540000001</v>
      </c>
      <c r="D25" s="10">
        <v>33.77244932</v>
      </c>
      <c r="E25" s="10">
        <v>34.348346810000002</v>
      </c>
      <c r="F25" s="10">
        <f t="shared" si="0"/>
        <v>0.57589749000000268</v>
      </c>
      <c r="G25" s="10">
        <f t="shared" si="1"/>
        <v>1.7052286748386856</v>
      </c>
      <c r="H25" s="10">
        <f t="shared" si="2"/>
        <v>3.1941402700000019</v>
      </c>
      <c r="I25" s="10">
        <f t="shared" si="3"/>
        <v>10.252677325930067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/>
      <c r="E26" s="10">
        <v>2.9622212999999999</v>
      </c>
      <c r="F26" s="10">
        <f t="shared" si="0"/>
        <v>2.9622212999999999</v>
      </c>
      <c r="G26" s="10" t="str">
        <f t="shared" si="1"/>
        <v/>
      </c>
      <c r="H26" s="10">
        <f t="shared" si="2"/>
        <v>2.9622212999999999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14.531249959999998</v>
      </c>
      <c r="D28" s="10">
        <v>15.96576881</v>
      </c>
      <c r="E28" s="10">
        <v>16.323025399999999</v>
      </c>
      <c r="F28" s="10">
        <f t="shared" si="0"/>
        <v>0.35725658999999865</v>
      </c>
      <c r="G28" s="10">
        <f t="shared" si="1"/>
        <v>2.2376410071542221</v>
      </c>
      <c r="H28" s="10">
        <f t="shared" si="2"/>
        <v>1.7917754400000003</v>
      </c>
      <c r="I28" s="10">
        <f t="shared" si="3"/>
        <v>12.330497685554922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1.6889999999999999E-5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-1.6889999999999999E-5</v>
      </c>
      <c r="I29" s="10">
        <f t="shared" si="3"/>
        <v>-100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1.6889999999999999E-5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-1.6889999999999999E-5</v>
      </c>
      <c r="I30" s="10">
        <f t="shared" si="3"/>
        <v>-100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56</v>
      </c>
      <c r="C32" s="10">
        <v>3.5173146100000001</v>
      </c>
      <c r="D32" s="10">
        <v>5.3253555399999994</v>
      </c>
      <c r="E32" s="10">
        <v>12.98434694</v>
      </c>
      <c r="F32" s="10">
        <f t="shared" si="0"/>
        <v>7.6589914000000006</v>
      </c>
      <c r="G32" s="10">
        <f t="shared" ref="G32" si="5">IF(ISNUMBER(+F32/D32*100), +F32/D32*100, "")</f>
        <v>143.82122174700848</v>
      </c>
      <c r="H32" s="10">
        <f t="shared" ref="H32" si="6">+E32-C32</f>
        <v>9.4670323300000003</v>
      </c>
      <c r="I32" s="10">
        <f t="shared" ref="I32" si="7">IF(ISNUMBER(+H32/C32*100), +H32/C32*100, "")</f>
        <v>269.15511916632335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89.629338140000002</v>
      </c>
      <c r="D33" s="8">
        <f>SUM(D34:D40)</f>
        <v>18.716369440000001</v>
      </c>
      <c r="E33" s="8">
        <f>SUM(E34:E40)</f>
        <v>43.303468860000002</v>
      </c>
      <c r="F33" s="8">
        <f t="shared" si="0"/>
        <v>24.587099420000001</v>
      </c>
      <c r="G33" s="8">
        <f t="shared" si="1"/>
        <v>131.36682035915189</v>
      </c>
      <c r="H33" s="8">
        <f t="shared" si="2"/>
        <v>-46.325869279999999</v>
      </c>
      <c r="I33" s="8">
        <f t="shared" si="3"/>
        <v>-51.686055304390976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9.9561490500000005</v>
      </c>
      <c r="D34" s="10">
        <v>7.8884868500000005</v>
      </c>
      <c r="E34" s="10">
        <v>9.7856600999999994</v>
      </c>
      <c r="F34" s="10">
        <f t="shared" si="0"/>
        <v>1.8971732499999989</v>
      </c>
      <c r="G34" s="10">
        <f t="shared" si="1"/>
        <v>24.049900647295861</v>
      </c>
      <c r="H34" s="10">
        <f t="shared" si="2"/>
        <v>-0.17048895000000108</v>
      </c>
      <c r="I34" s="10">
        <f t="shared" si="3"/>
        <v>-1.7123985302329428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69</v>
      </c>
      <c r="C35" s="10">
        <v>46.423878199999997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-46.423878199999997</v>
      </c>
      <c r="I35" s="10">
        <f t="shared" si="3"/>
        <v>-100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29</v>
      </c>
      <c r="C36" s="10">
        <v>32.6560123</v>
      </c>
      <c r="D36" s="10">
        <v>10.82788259</v>
      </c>
      <c r="E36" s="10">
        <v>33.517772780000001</v>
      </c>
      <c r="F36" s="10">
        <f t="shared" si="0"/>
        <v>22.68989019</v>
      </c>
      <c r="G36" s="10">
        <f t="shared" si="1"/>
        <v>209.55057465210288</v>
      </c>
      <c r="H36" s="10">
        <f t="shared" si="2"/>
        <v>0.86176048000000094</v>
      </c>
      <c r="I36" s="10">
        <f t="shared" si="3"/>
        <v>2.6389029746905166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30</v>
      </c>
      <c r="C37" s="10">
        <v>0.59329858999999996</v>
      </c>
      <c r="D37" s="10">
        <v>0</v>
      </c>
      <c r="E37" s="10">
        <v>0</v>
      </c>
      <c r="F37" s="10">
        <f t="shared" si="0"/>
        <v>0</v>
      </c>
      <c r="G37" s="10" t="str">
        <f t="shared" si="1"/>
        <v/>
      </c>
      <c r="H37" s="10">
        <f t="shared" si="2"/>
        <v>-0.59329858999999996</v>
      </c>
      <c r="I37" s="10">
        <f t="shared" si="3"/>
        <v>-100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31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32</v>
      </c>
      <c r="C39" s="10">
        <v>0</v>
      </c>
      <c r="D39" s="10">
        <v>0</v>
      </c>
      <c r="E39" s="10">
        <v>3.5979999999999998E-5</v>
      </c>
      <c r="F39" s="10">
        <f t="shared" si="0"/>
        <v>3.5979999999999998E-5</v>
      </c>
      <c r="G39" s="10" t="str">
        <f t="shared" si="1"/>
        <v/>
      </c>
      <c r="H39" s="10">
        <f t="shared" si="2"/>
        <v>3.5979999999999998E-5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33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34</v>
      </c>
      <c r="C41" s="5">
        <f>SUM(C42:C44,C46:C48)</f>
        <v>171.75498156</v>
      </c>
      <c r="D41" s="5">
        <v>311.26477881</v>
      </c>
      <c r="E41" s="5">
        <f>SUM(E42:E44,E46:E48)</f>
        <v>171.61237288999999</v>
      </c>
      <c r="F41" s="5">
        <f t="shared" si="0"/>
        <v>-139.65240592000001</v>
      </c>
      <c r="G41" s="5">
        <f t="shared" si="1"/>
        <v>-44.86611252770286</v>
      </c>
      <c r="H41" s="5">
        <f t="shared" si="2"/>
        <v>-0.14260867000001554</v>
      </c>
      <c r="I41" s="5">
        <f t="shared" si="3"/>
        <v>-8.303029624220673E-2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53</v>
      </c>
      <c r="C42" s="8">
        <v>30.175054710000001</v>
      </c>
      <c r="D42" s="8"/>
      <c r="E42" s="8">
        <v>32.007093310000002</v>
      </c>
      <c r="F42" s="8">
        <f t="shared" si="0"/>
        <v>32.007093310000002</v>
      </c>
      <c r="G42" s="8" t="str">
        <f t="shared" ref="G42" si="8">IF(ISNUMBER(+F42/D42*100), +F42/D42*100, "")</f>
        <v/>
      </c>
      <c r="H42" s="8">
        <f t="shared" ref="H42" si="9">+E42-C42</f>
        <v>1.8320386000000006</v>
      </c>
      <c r="I42" s="8">
        <f t="shared" ref="I42" si="10">IF(ISNUMBER(+H42/C42*100), +H42/C42*100, "")</f>
        <v>6.0713679481511056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64</v>
      </c>
      <c r="C43" s="8">
        <v>0</v>
      </c>
      <c r="D43" s="8"/>
      <c r="E43" s="8">
        <v>25.216389889999999</v>
      </c>
      <c r="F43" s="8">
        <f t="shared" ref="F43:F48" si="11">+E43-D43</f>
        <v>25.216389889999999</v>
      </c>
      <c r="G43" s="8" t="str">
        <f>IF(ISNUMBER(+F43/D43*100), +F43/D43*100, "")</f>
        <v/>
      </c>
      <c r="H43" s="8">
        <f>+E43-C43</f>
        <v>25.216389889999999</v>
      </c>
      <c r="I43" s="8" t="str">
        <f>IF(ISNUMBER(+H43/C43*100), +H43/C43*100, "")</f>
        <v/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21" customHeight="1" x14ac:dyDescent="0.25">
      <c r="A44" s="1"/>
      <c r="B44" s="7" t="s">
        <v>54</v>
      </c>
      <c r="C44" s="8">
        <v>9.0054862399999998</v>
      </c>
      <c r="D44" s="8"/>
      <c r="E44" s="8">
        <v>8.5817110100000011</v>
      </c>
      <c r="F44" s="8">
        <f t="shared" si="11"/>
        <v>8.5817110100000011</v>
      </c>
      <c r="G44" s="8" t="str">
        <f>IF(ISNUMBER(+F44/D44*100), +F44/D44*100, "")</f>
        <v/>
      </c>
      <c r="H44" s="8">
        <f>+E44-C44</f>
        <v>-0.42377522999999861</v>
      </c>
      <c r="I44" s="8">
        <f>IF(ISNUMBER(+H44/C44*100), +H44/C44*100, "")</f>
        <v>-4.7057451280942564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11" t="s">
        <v>57</v>
      </c>
      <c r="C45" s="10">
        <v>3.8614352699999999</v>
      </c>
      <c r="D45" s="10"/>
      <c r="E45" s="10">
        <v>3.53974564</v>
      </c>
      <c r="F45" s="10">
        <f t="shared" si="11"/>
        <v>3.53974564</v>
      </c>
      <c r="G45" s="10" t="str">
        <f t="shared" ref="G45" si="12">IF(ISNUMBER(+F45/D45*100), +F45/D45*100, "")</f>
        <v/>
      </c>
      <c r="H45" s="10">
        <f t="shared" ref="H45" si="13">+E45-C45</f>
        <v>-0.32168962999999984</v>
      </c>
      <c r="I45" s="10">
        <f t="shared" ref="I45" si="14">IF(ISNUMBER(+H45/C45*100), +H45/C45*100, "")</f>
        <v>-8.330830572229166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58</v>
      </c>
      <c r="C46" s="8">
        <v>83.734628069999999</v>
      </c>
      <c r="D46" s="8"/>
      <c r="E46" s="8">
        <v>58.699709309999996</v>
      </c>
      <c r="F46" s="8">
        <f t="shared" si="11"/>
        <v>58.699709309999996</v>
      </c>
      <c r="G46" s="8" t="str">
        <f t="shared" ref="G46" si="15">IF(ISNUMBER(+F46/D46*100), +F46/D46*100, "")</f>
        <v/>
      </c>
      <c r="H46" s="8">
        <f t="shared" ref="H46" si="16">+E46-C46</f>
        <v>-25.034918760000004</v>
      </c>
      <c r="I46" s="8">
        <f t="shared" ref="I46" si="17">IF(ISNUMBER(+H46/C46*100), +H46/C46*100, "")</f>
        <v>-29.897927938572145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55</v>
      </c>
      <c r="C47" s="8">
        <v>19.898806390000001</v>
      </c>
      <c r="D47" s="8"/>
      <c r="E47" s="8">
        <v>17.039763929999999</v>
      </c>
      <c r="F47" s="8">
        <f t="shared" si="11"/>
        <v>17.039763929999999</v>
      </c>
      <c r="G47" s="8" t="str">
        <f>IF(ISNUMBER(+F47/D47*100), +F47/D47*100, "")</f>
        <v/>
      </c>
      <c r="H47" s="8">
        <f>+E47-C47</f>
        <v>-2.8590424600000013</v>
      </c>
      <c r="I47" s="8">
        <f>IF(ISNUMBER(+H47/C47*100), +H47/C47*100, "")</f>
        <v>-14.367909330666146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 x14ac:dyDescent="0.25">
      <c r="A48" s="1"/>
      <c r="B48" s="36" t="s">
        <v>59</v>
      </c>
      <c r="C48" s="37">
        <v>28.94100615</v>
      </c>
      <c r="D48" s="37"/>
      <c r="E48" s="37">
        <v>30.067705440000001</v>
      </c>
      <c r="F48" s="37">
        <f t="shared" si="11"/>
        <v>30.067705440000001</v>
      </c>
      <c r="G48" s="37" t="str">
        <f>IF(ISNUMBER(+F48/D48*100), +F48/D48*100, "")</f>
        <v/>
      </c>
      <c r="H48" s="37">
        <f>+E48-C48</f>
        <v>1.1266992900000012</v>
      </c>
      <c r="I48" s="37">
        <f>IF(ISNUMBER(+H48/C48*100), +H48/C48*100, "")</f>
        <v>3.8930895635084934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8" ht="5.25" customHeight="1" x14ac:dyDescent="0.25">
      <c r="A49" s="1"/>
      <c r="B49" s="18"/>
      <c r="C49" s="19"/>
      <c r="D49" s="19"/>
      <c r="E49" s="19"/>
      <c r="F49" s="19"/>
      <c r="G49" s="19"/>
      <c r="H49" s="19"/>
      <c r="I49" s="20"/>
      <c r="J49" s="1"/>
      <c r="K49" s="6"/>
      <c r="L49" s="6"/>
      <c r="M49" s="6"/>
      <c r="N49" s="6"/>
    </row>
    <row r="50" spans="1:18" ht="21" customHeight="1" x14ac:dyDescent="0.2">
      <c r="A50" s="1"/>
      <c r="B50" s="12" t="s">
        <v>71</v>
      </c>
      <c r="C50" s="1"/>
      <c r="D50" s="1"/>
      <c r="E50" s="1"/>
      <c r="F50" s="1"/>
      <c r="G50" s="1"/>
      <c r="H50" s="1"/>
      <c r="I50" s="1"/>
      <c r="J50" s="1"/>
      <c r="K50" s="1"/>
      <c r="L50" s="6"/>
      <c r="M50" s="6"/>
      <c r="N50" s="6"/>
    </row>
    <row r="51" spans="1:18" ht="12.75" customHeight="1" x14ac:dyDescent="0.2">
      <c r="A51" s="1"/>
      <c r="C51" s="12"/>
      <c r="D51" s="12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8" ht="37.5" customHeight="1" x14ac:dyDescent="0.2">
      <c r="A52" s="1"/>
      <c r="B52" s="64" t="s">
        <v>70</v>
      </c>
      <c r="C52" s="64"/>
      <c r="D52" s="64"/>
      <c r="E52" s="64"/>
      <c r="F52" s="64"/>
      <c r="G52" s="64"/>
      <c r="H52" s="64"/>
      <c r="I52" s="64"/>
      <c r="J52" s="63"/>
      <c r="K52" s="63"/>
      <c r="L52" s="63"/>
      <c r="M52" s="63"/>
      <c r="N52" s="63"/>
      <c r="O52" s="63"/>
      <c r="P52" s="63"/>
      <c r="Q52" s="63"/>
      <c r="R52" s="63"/>
    </row>
    <row r="53" spans="1:18" ht="34.5" hidden="1" customHeight="1" x14ac:dyDescent="0.2">
      <c r="A53" s="13"/>
      <c r="B53" s="35"/>
      <c r="C53" s="35"/>
      <c r="D53" s="35"/>
      <c r="E53" s="35"/>
      <c r="F53" s="35"/>
      <c r="G53" s="35"/>
      <c r="H53" s="35"/>
      <c r="I53" s="35"/>
      <c r="J53" s="1"/>
      <c r="K53" s="1"/>
    </row>
    <row r="54" spans="1:18" ht="25.5" hidden="1" customHeight="1" x14ac:dyDescent="0.2">
      <c r="A54" s="1"/>
      <c r="B54" s="34"/>
      <c r="C54" s="34"/>
      <c r="D54" s="34"/>
      <c r="E54" s="34"/>
      <c r="F54" s="34"/>
      <c r="G54" s="34"/>
      <c r="H54" s="34"/>
      <c r="I54" s="34"/>
      <c r="J54" s="1"/>
      <c r="K54" s="1"/>
    </row>
    <row r="55" spans="1:18" x14ac:dyDescent="0.2">
      <c r="B55" s="34"/>
      <c r="C55" s="34"/>
      <c r="D55" s="34"/>
      <c r="E55" s="34"/>
      <c r="F55" s="34"/>
      <c r="G55" s="34"/>
      <c r="H55" s="34"/>
      <c r="I55" s="34"/>
      <c r="J55" s="1"/>
      <c r="K55" s="1"/>
    </row>
  </sheetData>
  <mergeCells count="6"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2024-08-09T15:45:01Z</dcterms:modified>
</cp:coreProperties>
</file>