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n Hand\Minero\publicaciones DPEF\Archivos publicados\"/>
    </mc:Choice>
  </mc:AlternateContent>
  <xr:revisionPtr revIDLastSave="0" documentId="13_ncr:1_{9A13C95A-811E-4FAB-BCF0-C35B4B00B188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 s="1"/>
  <c r="C17" i="14"/>
  <c r="C12" i="14"/>
  <c r="P32" i="14" l="1"/>
  <c r="Q32" i="14" s="1"/>
  <c r="R32" i="14" s="1"/>
  <c r="D24" i="13"/>
  <c r="F32" i="13"/>
  <c r="G32" i="13" s="1"/>
  <c r="H32" i="13"/>
  <c r="I32" i="13" s="1"/>
  <c r="E41" i="13"/>
  <c r="C41" i="13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U26" i="14"/>
  <c r="U27" i="14"/>
  <c r="U31" i="14"/>
  <c r="U38" i="14"/>
  <c r="N32" i="13"/>
  <c r="U32" i="14"/>
  <c r="U46" i="14"/>
  <c r="N44" i="13"/>
  <c r="U44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3" i="13"/>
  <c r="I43" i="13" s="1"/>
  <c r="G43" i="13"/>
  <c r="H44" i="13"/>
  <c r="I44" i="13" s="1"/>
  <c r="G44" i="13"/>
  <c r="H45" i="13"/>
  <c r="I45" i="13" s="1"/>
  <c r="G45" i="13"/>
  <c r="P43" i="14"/>
  <c r="Q43" i="14" s="1"/>
  <c r="R43" i="14" s="1"/>
  <c r="P44" i="14"/>
  <c r="Q44" i="14" s="1"/>
  <c r="R44" i="14" s="1"/>
  <c r="P45" i="14"/>
  <c r="Q45" i="14" s="1"/>
  <c r="R45" i="14" s="1"/>
  <c r="P46" i="14"/>
  <c r="Q46" i="14" s="1"/>
  <c r="R46" i="14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7" i="13"/>
  <c r="N21" i="13"/>
  <c r="L44" i="13"/>
  <c r="N43" i="13"/>
  <c r="U40" i="14"/>
  <c r="U11" i="14"/>
  <c r="N16" i="13"/>
  <c r="U39" i="14"/>
  <c r="L46" i="13"/>
  <c r="N20" i="13"/>
  <c r="L32" i="13"/>
  <c r="N25" i="13"/>
  <c r="M13" i="13"/>
  <c r="L41" i="13"/>
  <c r="M24" i="13"/>
  <c r="U47" i="14"/>
  <c r="U37" i="14"/>
  <c r="U20" i="14"/>
  <c r="L45" i="13"/>
  <c r="L42" i="13"/>
  <c r="L37" i="13"/>
  <c r="N23" i="13"/>
  <c r="U42" i="14"/>
  <c r="U12" i="14"/>
  <c r="U34" i="14"/>
  <c r="U19" i="14"/>
  <c r="N22" i="13"/>
  <c r="N18" i="13"/>
  <c r="N10" i="13"/>
  <c r="N47" i="13"/>
  <c r="N45" i="13"/>
  <c r="L30" i="13"/>
  <c r="M25" i="13"/>
  <c r="U24" i="14"/>
  <c r="U45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3" i="13"/>
  <c r="U43" i="14"/>
  <c r="U36" i="14"/>
  <c r="N46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V45" i="14"/>
  <c r="P41" i="14"/>
  <c r="V32" i="14" l="1"/>
  <c r="V44" i="14"/>
  <c r="U41" i="14"/>
  <c r="V43" i="14"/>
  <c r="V46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7" i="14"/>
  <c r="V47" i="14" s="1"/>
  <c r="P42" i="14"/>
  <c r="V42" i="14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P31" i="14"/>
  <c r="V31" i="14" s="1"/>
  <c r="P30" i="14"/>
  <c r="V30" i="14" s="1"/>
  <c r="E29" i="14"/>
  <c r="E24" i="14" s="1"/>
  <c r="D29" i="14"/>
  <c r="D24" i="14" s="1"/>
  <c r="P28" i="14"/>
  <c r="V28" i="14" s="1"/>
  <c r="P27" i="14"/>
  <c r="V27" i="14" s="1"/>
  <c r="P26" i="14"/>
  <c r="V26" i="14" s="1"/>
  <c r="P25" i="14"/>
  <c r="V25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V15" i="14" s="1"/>
  <c r="P14" i="14"/>
  <c r="V14" i="14" s="1"/>
  <c r="P13" i="14"/>
  <c r="V13" i="14" s="1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7" i="14" l="1"/>
  <c r="R47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7" i="13" l="1"/>
  <c r="I47" i="13" s="1"/>
  <c r="G47" i="13"/>
  <c r="H46" i="13"/>
  <c r="I46" i="13" s="1"/>
  <c r="G46" i="13"/>
  <c r="M41" i="13"/>
  <c r="H40" i="13"/>
  <c r="I40" i="13" s="1"/>
  <c r="F40" i="13"/>
  <c r="G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E33" i="13"/>
  <c r="N33" i="13" s="1"/>
  <c r="D33" i="13"/>
  <c r="M33" i="13" s="1"/>
  <c r="C33" i="13"/>
  <c r="L33" i="13" s="1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N12" i="13" s="1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N9" i="13" s="1"/>
  <c r="D9" i="13"/>
  <c r="M9" i="13" s="1"/>
  <c r="C9" i="13"/>
  <c r="L9" i="13" s="1"/>
  <c r="C24" i="13" l="1"/>
  <c r="L24" i="13" s="1"/>
  <c r="L29" i="13"/>
  <c r="E24" i="13"/>
  <c r="N24" i="13" s="1"/>
  <c r="N29" i="13"/>
  <c r="H12" i="13"/>
  <c r="I12" i="13" s="1"/>
  <c r="H9" i="13"/>
  <c r="I9" i="13" s="1"/>
  <c r="H29" i="13"/>
  <c r="I29" i="13" s="1"/>
  <c r="D8" i="13"/>
  <c r="M8" i="13" s="1"/>
  <c r="F29" i="13"/>
  <c r="G29" i="13" s="1"/>
  <c r="H33" i="13"/>
  <c r="I33" i="13" s="1"/>
  <c r="H41" i="13"/>
  <c r="I41" i="13" s="1"/>
  <c r="H17" i="13"/>
  <c r="I17" i="13" s="1"/>
  <c r="F33" i="13"/>
  <c r="G33" i="13" s="1"/>
  <c r="F17" i="13"/>
  <c r="G17" i="13" s="1"/>
  <c r="F9" i="13"/>
  <c r="G9" i="13" s="1"/>
  <c r="F12" i="13"/>
  <c r="G12" i="13" s="1"/>
  <c r="F41" i="13"/>
  <c r="G41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<sst xmlns="http://schemas.openxmlformats.org/spreadsheetml/2006/main" count="122" uniqueCount="71">
  <si>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</si>
  <si>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</si>
  <si>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</si>
  <si>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</si>
  <si>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</si>
  <si>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</si>
  <si>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</si>
  <si>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</si>
  <si>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</si>
  <si>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</si>
  <si>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</si>
  <si>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</si>
  <si>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</si>
  <si>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</si>
  <si>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</si>
  <si>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</si>
  <si>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</si>
  <si>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</si>
  <si>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</si>
  <si>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</si>
  <si>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</si>
  <si>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</si>
  <si>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</si>
  <si>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</si>
  <si>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</si>
  <si>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</si>
  <si>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</si>
  <si>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</si>
  <si>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</si>
  <si>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</si>
  <si>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</si>
  <si>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</si>
  <si>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</si>
  <si>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</si>
  <si>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</si>
  <si>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</si>
  <si>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</si>
  <si>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</si>
  <si>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</si>
  <si>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</si>
  <si>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</si>
  <si>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</si>
  <si>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</si>
  <si>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</si>
  <si>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</si>
  <si>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</si>
  <si>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</si>
  <si>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</si>
  <si>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</si>
  <si>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</si>
  <si>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</si>
  <si>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</si>
  <si>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</si>
  <si>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</si>
  <si>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</si>
  <si>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</si>
  <si>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</si>
  <si>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</si>
  <si>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</si>
  <si>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</si>
  <si>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</si>
  <si>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</si>
  <si>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</si>
  <si>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</si>
  <si>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</si>
  <si>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</si>
  <si>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</si>
  <si>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Al  30 Sep.</t>
  </si>
  <si>
    <t>Al 30 Sep.</t>
  </si>
  <si>
    <t>COMPARATIVO ACUMULADO AL 30 DE SEPTIEMBRE DE 2023, VRS EJECUTADO  2022 Y PRESUPUESTO 2023 (PRELIMINAR)</t>
  </si>
  <si>
    <t>INGRESOS AL 30 DE SEPTIEMBRE DE 2023, VRS EJECUTADO  2022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</si>
</sst>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7" fontId="10" fillId="0" borderId="0" applyFont="0" applyFill="0" applyBorder="0" applyAlignment="0" applyProtection="0"/>
    <xf numFmtId="169" fontId="14" fillId="0" borderId="0">
      <protection locked="0"/>
    </xf>
    <xf numFmtId="170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8" fontId="14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72"/>
  <sheetViews>
    <sheetView showGridLines="0" zoomScale="80" zoomScaleNormal="80" workbookViewId="0">
      <selection activeCell="AA12" sqref="AA12"/>
    </sheetView>
  </sheetViews>
  <sheetFormatPr defaultColWidth="11.42578125" defaultRowHeight="12.75" x14ac:dyDescent="0.2"/>
  <cols>
    <col min="1" max="1" width="1.7109375" style="2" customWidth="1"/>
    <col min="2" max="2" width="55" style="2" customWidth="1"/>
    <col min="3" max="3" width="14.42578125" style="2" customWidth="1"/>
    <col min="4" max="7" width="10.5703125" style="2" customWidth="1"/>
    <col min="8" max="8" width="10.28515625" style="2" customWidth="1"/>
    <col min="9" max="9" width="9.42578125" style="2" customWidth="1"/>
    <col min="10" max="10" width="10.5703125" style="2" customWidth="1"/>
    <col min="11" max="11" width="10.28515625" style="2" customWidth="1"/>
    <col min="12" max="12" width="11.42578125" style="2" customWidth="1"/>
    <col min="13" max="15" width="7.7109375" style="2" hidden="1" customWidth="1"/>
    <col min="16" max="16" width="13.42578125" style="2" customWidth="1"/>
    <col min="17" max="17" width="11.140625" style="2" customWidth="1"/>
    <col min="18" max="18" width="10.2851562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7" t="s">
        <v>70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6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8" t="s">
        <v>1</v>
      </c>
      <c r="C5" s="25" t="s">
        <v>39</v>
      </c>
      <c r="D5" s="39" t="s">
        <v>41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2</v>
      </c>
      <c r="R5" s="41"/>
      <c r="S5" s="1"/>
      <c r="T5" s="1"/>
      <c r="U5" s="1"/>
      <c r="V5" s="1"/>
    </row>
    <row r="6" spans="1:26" ht="31.5" customHeight="1" x14ac:dyDescent="0.2">
      <c r="A6" s="1"/>
      <c r="B6" s="38"/>
      <c r="C6" s="23" t="s">
        <v>67</v>
      </c>
      <c r="D6" s="26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67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57</v>
      </c>
      <c r="C7" s="4">
        <f>+C8+C41</f>
        <v>5279.5616088799998</v>
      </c>
      <c r="D7" s="4">
        <f>+D8+D41</f>
        <v>602.80836224999996</v>
      </c>
      <c r="E7" s="4">
        <f t="shared" ref="E7:O7" si="0">+E8+E41</f>
        <v>545.40489563000006</v>
      </c>
      <c r="F7" s="4">
        <f t="shared" si="0"/>
        <v>558.35657668999988</v>
      </c>
      <c r="G7" s="4">
        <f t="shared" si="0"/>
        <v>886.93174545000011</v>
      </c>
      <c r="H7" s="4">
        <f t="shared" si="0"/>
        <v>677.83867914000007</v>
      </c>
      <c r="I7" s="4">
        <f t="shared" si="0"/>
        <v>555.63028619999989</v>
      </c>
      <c r="J7" s="4">
        <f t="shared" si="0"/>
        <v>550.08600974000001</v>
      </c>
      <c r="K7" s="4">
        <f t="shared" si="0"/>
        <v>563.4510641600001</v>
      </c>
      <c r="L7" s="4">
        <f t="shared" si="0"/>
        <v>534.55003077000003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5475.0576500300003</v>
      </c>
      <c r="Q7" s="5">
        <f t="shared" ref="Q7:Q47" si="1">+P7-C7</f>
        <v>195.49604115000056</v>
      </c>
      <c r="R7" s="5">
        <f t="shared" ref="R7:R47" si="2">IF(ISNUMBER(+Q7/C7*100), +Q7/C7*100, "")</f>
        <v>3.7028839822833866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5100.8067462199997</v>
      </c>
      <c r="D8" s="5">
        <f>+D9+D12+D16+D17+D24+D33</f>
        <v>585.04239963999999</v>
      </c>
      <c r="E8" s="5">
        <f t="shared" ref="E8:O8" si="3">+E9+E12+E16+E17+E24+E33</f>
        <v>520.94692908000002</v>
      </c>
      <c r="F8" s="5">
        <f t="shared" si="3"/>
        <v>521.8149032099999</v>
      </c>
      <c r="G8" s="5">
        <f t="shared" si="3"/>
        <v>869.34557643000005</v>
      </c>
      <c r="H8" s="5">
        <f t="shared" si="3"/>
        <v>654.56808024000009</v>
      </c>
      <c r="I8" s="5">
        <f t="shared" si="3"/>
        <v>524.78243195999994</v>
      </c>
      <c r="J8" s="5">
        <f t="shared" si="3"/>
        <v>528.80125297999996</v>
      </c>
      <c r="K8" s="5">
        <f t="shared" si="3"/>
        <v>536.42662631000007</v>
      </c>
      <c r="L8" s="5">
        <f t="shared" si="3"/>
        <v>507.34056285000003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5249.0687627000007</v>
      </c>
      <c r="Q8" s="5">
        <f t="shared" si="1"/>
        <v>148.26201648000097</v>
      </c>
      <c r="R8" s="5">
        <f t="shared" si="2"/>
        <v>2.9066385741798961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2289.97613159</v>
      </c>
      <c r="D9" s="8">
        <f>SUM(D10:D11)</f>
        <v>278.10670283000002</v>
      </c>
      <c r="E9" s="8">
        <f>SUM(E10:E11)</f>
        <v>233.93505782</v>
      </c>
      <c r="F9" s="8">
        <f t="shared" ref="F9:O9" si="4">SUM(F10:F11)</f>
        <v>251.60112523999999</v>
      </c>
      <c r="G9" s="8">
        <f t="shared" si="4"/>
        <v>246.31718940000002</v>
      </c>
      <c r="H9" s="8">
        <f t="shared" si="4"/>
        <v>262.06433494999999</v>
      </c>
      <c r="I9" s="8">
        <f t="shared" si="4"/>
        <v>275.98226204999997</v>
      </c>
      <c r="J9" s="8">
        <f t="shared" si="4"/>
        <v>265.11462538999996</v>
      </c>
      <c r="K9" s="8">
        <f t="shared" si="4"/>
        <v>283.66887008000003</v>
      </c>
      <c r="L9" s="8">
        <f t="shared" si="4"/>
        <v>263.07060848000003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2359.8607762400002</v>
      </c>
      <c r="Q9" s="8">
        <f t="shared" si="1"/>
        <v>69.884644650000155</v>
      </c>
      <c r="R9" s="8">
        <f t="shared" si="2"/>
        <v>3.0517630156030107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995.33166018999998</v>
      </c>
      <c r="D10" s="10">
        <v>150.63335957999999</v>
      </c>
      <c r="E10" s="10">
        <v>118.11272362999999</v>
      </c>
      <c r="F10" s="10">
        <v>111.56448847999999</v>
      </c>
      <c r="G10" s="10">
        <v>125.78826910000001</v>
      </c>
      <c r="H10" s="10">
        <v>121.63268867000001</v>
      </c>
      <c r="I10" s="10">
        <v>124.51152838</v>
      </c>
      <c r="J10" s="10">
        <v>118.72249860999999</v>
      </c>
      <c r="K10" s="10">
        <v>121.28735367</v>
      </c>
      <c r="L10" s="10">
        <v>115.59284423</v>
      </c>
      <c r="M10" s="10"/>
      <c r="N10" s="10"/>
      <c r="O10" s="10"/>
      <c r="P10" s="10">
        <f t="shared" ref="P10:P23" si="5">SUM(D10:O10)</f>
        <v>1107.8457543499999</v>
      </c>
      <c r="Q10" s="10">
        <f t="shared" si="1"/>
        <v>112.5140941599999</v>
      </c>
      <c r="R10" s="10">
        <f t="shared" si="2"/>
        <v>11.304181174998689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1294.6444713999999</v>
      </c>
      <c r="D11" s="10">
        <v>127.47334325</v>
      </c>
      <c r="E11" s="10">
        <v>115.82233418999999</v>
      </c>
      <c r="F11" s="10">
        <v>140.03663675999999</v>
      </c>
      <c r="G11" s="10">
        <v>120.5289203</v>
      </c>
      <c r="H11" s="10">
        <v>140.43164628</v>
      </c>
      <c r="I11" s="10">
        <v>151.47073366999999</v>
      </c>
      <c r="J11" s="10">
        <v>146.39212677999998</v>
      </c>
      <c r="K11" s="10">
        <v>162.38151641000002</v>
      </c>
      <c r="L11" s="10">
        <v>147.47776425000001</v>
      </c>
      <c r="M11" s="10"/>
      <c r="N11" s="10"/>
      <c r="O11" s="10"/>
      <c r="P11" s="10">
        <f t="shared" si="5"/>
        <v>1252.0150218900001</v>
      </c>
      <c r="Q11" s="10">
        <f t="shared" si="1"/>
        <v>-42.629449509999858</v>
      </c>
      <c r="R11" s="10">
        <f t="shared" si="2"/>
        <v>-3.2927533737429329</v>
      </c>
      <c r="S11" s="1"/>
      <c r="T11" s="6"/>
      <c r="U11" s="6" t="e">
        <f>C11-#REF!</f>
        <v>#REF!</v>
      </c>
      <c r="V11" s="6" t="e">
        <f>P11-#REF!</f>
        <v>#REF!</v>
      </c>
      <c r="X11" s="29"/>
    </row>
    <row r="12" spans="1:26" ht="21" customHeight="1" x14ac:dyDescent="0.25">
      <c r="A12" s="1"/>
      <c r="B12" s="7" t="s">
        <v>9</v>
      </c>
      <c r="C12" s="8">
        <f>SUM(C13:C15)</f>
        <v>2244.3754687599999</v>
      </c>
      <c r="D12" s="8">
        <f>SUM(D13:D15)</f>
        <v>238.54783757999999</v>
      </c>
      <c r="E12" s="8">
        <f>SUM(E13:E15)</f>
        <v>226.65785575000001</v>
      </c>
      <c r="F12" s="8">
        <f t="shared" ref="F12:O12" si="6">SUM(F13:F15)</f>
        <v>202.73290835</v>
      </c>
      <c r="G12" s="8">
        <f t="shared" si="6"/>
        <v>556.98451738999995</v>
      </c>
      <c r="H12" s="8">
        <f t="shared" si="6"/>
        <v>325.41441265999998</v>
      </c>
      <c r="I12" s="8">
        <f t="shared" si="6"/>
        <v>188.90594134999998</v>
      </c>
      <c r="J12" s="8">
        <f t="shared" si="6"/>
        <v>204.43327632</v>
      </c>
      <c r="K12" s="8">
        <f t="shared" si="6"/>
        <v>189.34430950999999</v>
      </c>
      <c r="L12" s="8">
        <f t="shared" si="6"/>
        <v>182.01195131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2315.0330102199996</v>
      </c>
      <c r="Q12" s="8">
        <f t="shared" si="1"/>
        <v>70.65754145999972</v>
      </c>
      <c r="R12" s="8">
        <f t="shared" si="2"/>
        <v>3.1482050326916764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780.41838104999999</v>
      </c>
      <c r="D13" s="10">
        <v>4.39816027</v>
      </c>
      <c r="E13" s="10">
        <v>69.570822700000008</v>
      </c>
      <c r="F13" s="10">
        <v>45.552482980000001</v>
      </c>
      <c r="G13" s="10">
        <v>375.53939531999998</v>
      </c>
      <c r="H13" s="10">
        <v>169.14912463000002</v>
      </c>
      <c r="I13" s="10">
        <v>32.703294710000002</v>
      </c>
      <c r="J13" s="10">
        <v>26.799890520000002</v>
      </c>
      <c r="K13" s="10">
        <v>25.486120870000001</v>
      </c>
      <c r="L13" s="10">
        <v>22.762462119999999</v>
      </c>
      <c r="M13" s="10"/>
      <c r="N13" s="10"/>
      <c r="O13" s="10"/>
      <c r="P13" s="10">
        <f t="shared" si="5"/>
        <v>771.96175412000002</v>
      </c>
      <c r="Q13" s="10">
        <f t="shared" si="1"/>
        <v>-8.4566269299999703</v>
      </c>
      <c r="R13" s="10">
        <f t="shared" si="2"/>
        <v>-1.0836017109979077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981.90956697000001</v>
      </c>
      <c r="D14" s="10">
        <v>162.55443195999999</v>
      </c>
      <c r="E14" s="10">
        <v>99.286079950000001</v>
      </c>
      <c r="F14" s="10">
        <v>100.29635997000001</v>
      </c>
      <c r="G14" s="10">
        <v>120.76525432999999</v>
      </c>
      <c r="H14" s="10">
        <v>110.22450323</v>
      </c>
      <c r="I14" s="10">
        <v>103.46554512</v>
      </c>
      <c r="J14" s="10">
        <v>124.64384728</v>
      </c>
      <c r="K14" s="10">
        <v>107.46502986</v>
      </c>
      <c r="L14" s="10">
        <v>103.07177131</v>
      </c>
      <c r="M14" s="10"/>
      <c r="N14" s="10"/>
      <c r="O14" s="10"/>
      <c r="P14" s="10">
        <f t="shared" si="5"/>
        <v>1031.7728230099999</v>
      </c>
      <c r="Q14" s="10">
        <f t="shared" si="1"/>
        <v>49.863256039999897</v>
      </c>
      <c r="R14" s="10">
        <f t="shared" si="2"/>
        <v>5.0781923017482269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482.04752073999998</v>
      </c>
      <c r="D15" s="10">
        <v>71.595245349999999</v>
      </c>
      <c r="E15" s="10">
        <v>57.800953100000001</v>
      </c>
      <c r="F15" s="10">
        <v>56.884065399999997</v>
      </c>
      <c r="G15" s="10">
        <v>60.679867739999999</v>
      </c>
      <c r="H15" s="10">
        <v>46.040784800000004</v>
      </c>
      <c r="I15" s="10">
        <v>52.737101519999996</v>
      </c>
      <c r="J15" s="10">
        <v>52.989538520000004</v>
      </c>
      <c r="K15" s="10">
        <v>56.39315878</v>
      </c>
      <c r="L15" s="10">
        <v>56.177717879999996</v>
      </c>
      <c r="M15" s="10"/>
      <c r="N15" s="10"/>
      <c r="O15" s="10"/>
      <c r="P15" s="10">
        <f t="shared" si="5"/>
        <v>511.29843309</v>
      </c>
      <c r="Q15" s="10">
        <f t="shared" si="1"/>
        <v>29.250912350000021</v>
      </c>
      <c r="R15" s="10">
        <f t="shared" si="2"/>
        <v>6.0680557603732534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58</v>
      </c>
      <c r="C16" s="8">
        <v>233.53469128</v>
      </c>
      <c r="D16" s="8">
        <v>24.832606429999998</v>
      </c>
      <c r="E16" s="8">
        <v>22.086823989999999</v>
      </c>
      <c r="F16" s="8">
        <v>26.832951400000002</v>
      </c>
      <c r="G16" s="8">
        <v>23.00181529</v>
      </c>
      <c r="H16" s="8">
        <v>26.57229736</v>
      </c>
      <c r="I16" s="8">
        <v>26.73801203</v>
      </c>
      <c r="J16" s="8">
        <v>26.08535973</v>
      </c>
      <c r="K16" s="8">
        <v>28.85967277</v>
      </c>
      <c r="L16" s="8">
        <v>28.807673910000002</v>
      </c>
      <c r="M16" s="8"/>
      <c r="N16" s="8"/>
      <c r="O16" s="8"/>
      <c r="P16" s="8">
        <f t="shared" si="5"/>
        <v>233.81721290999999</v>
      </c>
      <c r="Q16" s="8">
        <f t="shared" si="1"/>
        <v>0.28252162999999086</v>
      </c>
      <c r="R16" s="8">
        <f t="shared" si="2"/>
        <v>0.1209763005451114</v>
      </c>
      <c r="S16" s="1"/>
      <c r="T16" s="6"/>
      <c r="U16" s="6" t="e">
        <f>C16-#REF!</f>
        <v>#REF!</v>
      </c>
      <c r="V16" s="6" t="e">
        <f>P16-#REF!</f>
        <v>#REF!</v>
      </c>
    </row>
    <row r="17" spans="1:22" ht="21" customHeight="1" x14ac:dyDescent="0.25">
      <c r="A17" s="1"/>
      <c r="B17" s="7" t="s">
        <v>12</v>
      </c>
      <c r="C17" s="8">
        <f>SUM(C18:C23)</f>
        <v>171.43197483</v>
      </c>
      <c r="D17" s="8">
        <f>SUM(D18:D23)</f>
        <v>20.648874750000001</v>
      </c>
      <c r="E17" s="8">
        <f>SUM(E18:E23)</f>
        <v>16.830923349999999</v>
      </c>
      <c r="F17" s="8">
        <f t="shared" ref="F17:O17" si="7">SUM(F18:F23)</f>
        <v>18.536822860000001</v>
      </c>
      <c r="G17" s="8">
        <f t="shared" si="7"/>
        <v>20.761836049999999</v>
      </c>
      <c r="H17" s="8">
        <f t="shared" si="7"/>
        <v>18.35973357</v>
      </c>
      <c r="I17" s="8">
        <f t="shared" si="7"/>
        <v>19.433363979999999</v>
      </c>
      <c r="J17" s="8">
        <f t="shared" si="7"/>
        <v>18.949979530000004</v>
      </c>
      <c r="K17" s="8">
        <f t="shared" si="7"/>
        <v>20.61594689</v>
      </c>
      <c r="L17" s="8">
        <f t="shared" si="7"/>
        <v>18.8731133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173.01059427999999</v>
      </c>
      <c r="Q17" s="8">
        <f t="shared" si="1"/>
        <v>1.5786194499999908</v>
      </c>
      <c r="R17" s="8">
        <f t="shared" si="2"/>
        <v>0.92084306417482742</v>
      </c>
      <c r="S17" s="1"/>
      <c r="T17" s="6"/>
      <c r="U17" s="6" t="e">
        <f>C17-#REF!</f>
        <v>#REF!</v>
      </c>
      <c r="V17" s="6" t="e">
        <f>P17-#REF!</f>
        <v>#REF!</v>
      </c>
    </row>
    <row r="18" spans="1:22" ht="15" customHeight="1" x14ac:dyDescent="0.25">
      <c r="A18" s="1"/>
      <c r="B18" s="9" t="s">
        <v>13</v>
      </c>
      <c r="C18" s="10">
        <v>24.084534499999997</v>
      </c>
      <c r="D18" s="10">
        <v>2.3625418400000004</v>
      </c>
      <c r="E18" s="10">
        <v>2.0601267999999995</v>
      </c>
      <c r="F18" s="10">
        <v>2.7737387699999996</v>
      </c>
      <c r="G18" s="10">
        <v>2.6142807100000001</v>
      </c>
      <c r="H18" s="10">
        <v>2.5291298900000001</v>
      </c>
      <c r="I18" s="10">
        <v>2.7405380199999998</v>
      </c>
      <c r="J18" s="10">
        <v>2.8656020500000006</v>
      </c>
      <c r="K18" s="10">
        <v>3.75132997</v>
      </c>
      <c r="L18" s="10">
        <v>2.5791850299999997</v>
      </c>
      <c r="M18" s="10"/>
      <c r="N18" s="10"/>
      <c r="O18" s="10"/>
      <c r="P18" s="10">
        <f t="shared" si="5"/>
        <v>24.276473079999995</v>
      </c>
      <c r="Q18" s="10">
        <f t="shared" si="1"/>
        <v>0.19193857999999864</v>
      </c>
      <c r="R18" s="10">
        <f t="shared" si="2"/>
        <v>0.79693705518783708</v>
      </c>
      <c r="S18" s="1"/>
      <c r="T18" s="6"/>
      <c r="U18" s="6" t="e">
        <f>C18-#REF!</f>
        <v>#REF!</v>
      </c>
      <c r="V18" s="6" t="e">
        <f>P18-#REF!</f>
        <v>#REF!</v>
      </c>
    </row>
    <row r="19" spans="1:22" ht="15" customHeight="1" x14ac:dyDescent="0.25">
      <c r="A19" s="1"/>
      <c r="B19" s="9" t="s">
        <v>14</v>
      </c>
      <c r="C19" s="10">
        <v>77.251897909999997</v>
      </c>
      <c r="D19" s="10">
        <v>10.16577852</v>
      </c>
      <c r="E19" s="10">
        <v>7.3657739999999992</v>
      </c>
      <c r="F19" s="10">
        <v>7.2878612300000007</v>
      </c>
      <c r="G19" s="10">
        <v>9.8639480399999986</v>
      </c>
      <c r="H19" s="10">
        <v>7.7983973499999992</v>
      </c>
      <c r="I19" s="10">
        <v>8.1124998799999997</v>
      </c>
      <c r="J19" s="10">
        <v>7.9804295400000003</v>
      </c>
      <c r="K19" s="10">
        <v>8.6541045299999997</v>
      </c>
      <c r="L19" s="10">
        <v>8.4429593199999999</v>
      </c>
      <c r="M19" s="10"/>
      <c r="N19" s="10"/>
      <c r="O19" s="10"/>
      <c r="P19" s="10">
        <f t="shared" si="5"/>
        <v>75.671752410000011</v>
      </c>
      <c r="Q19" s="10">
        <f t="shared" si="1"/>
        <v>-1.5801454999999862</v>
      </c>
      <c r="R19" s="10">
        <f t="shared" si="2"/>
        <v>-2.0454455395269218</v>
      </c>
      <c r="S19" s="1"/>
      <c r="T19" s="6"/>
      <c r="U19" s="6" t="e">
        <f>C19-#REF!</f>
        <v>#REF!</v>
      </c>
      <c r="V19" s="6" t="e">
        <f>P19-#REF!</f>
        <v>#REF!</v>
      </c>
    </row>
    <row r="20" spans="1:22" ht="15" customHeight="1" x14ac:dyDescent="0.25">
      <c r="A20" s="1"/>
      <c r="B20" s="9" t="s">
        <v>15</v>
      </c>
      <c r="C20" s="10">
        <v>20.59212557</v>
      </c>
      <c r="D20" s="10">
        <v>1.9537621399999998</v>
      </c>
      <c r="E20" s="10">
        <v>2.1886162100000002</v>
      </c>
      <c r="F20" s="10">
        <v>3.0459992099999997</v>
      </c>
      <c r="G20" s="10">
        <v>1.8581097500000001</v>
      </c>
      <c r="H20" s="10">
        <v>2.2464928399999997</v>
      </c>
      <c r="I20" s="10">
        <v>2.3011597799999999</v>
      </c>
      <c r="J20" s="10">
        <v>2.3125294399999996</v>
      </c>
      <c r="K20" s="10">
        <v>2.34486704</v>
      </c>
      <c r="L20" s="10">
        <v>1.8216837399999999</v>
      </c>
      <c r="M20" s="10"/>
      <c r="N20" s="10"/>
      <c r="O20" s="10"/>
      <c r="P20" s="10">
        <f t="shared" si="5"/>
        <v>20.073220150000001</v>
      </c>
      <c r="Q20" s="10">
        <f t="shared" si="1"/>
        <v>-0.5189054199999994</v>
      </c>
      <c r="R20" s="10">
        <f t="shared" si="2"/>
        <v>-2.5199215993320081</v>
      </c>
      <c r="S20" s="1"/>
      <c r="T20" s="6"/>
      <c r="U20" s="6" t="e">
        <f>C20-#REF!</f>
        <v>#REF!</v>
      </c>
      <c r="V20" s="6" t="e">
        <f>P20-#REF!</f>
        <v>#REF!</v>
      </c>
    </row>
    <row r="21" spans="1:22" ht="15" customHeight="1" x14ac:dyDescent="0.25">
      <c r="A21" s="1"/>
      <c r="B21" s="9" t="s">
        <v>16</v>
      </c>
      <c r="C21" s="10">
        <v>48.364546840000003</v>
      </c>
      <c r="D21" s="10">
        <v>6.0742252399999996</v>
      </c>
      <c r="E21" s="10">
        <v>5.1411396199999997</v>
      </c>
      <c r="F21" s="10">
        <v>5.3548621699999996</v>
      </c>
      <c r="G21" s="10">
        <v>5.9870857199999996</v>
      </c>
      <c r="H21" s="10">
        <v>5.6472697799999994</v>
      </c>
      <c r="I21" s="10">
        <v>6.163507570000001</v>
      </c>
      <c r="J21" s="10">
        <v>5.7261311099999999</v>
      </c>
      <c r="K21" s="10">
        <v>5.8015240299999995</v>
      </c>
      <c r="L21" s="10">
        <v>5.8319428599999998</v>
      </c>
      <c r="M21" s="10"/>
      <c r="N21" s="10"/>
      <c r="O21" s="10"/>
      <c r="P21" s="10">
        <f t="shared" si="5"/>
        <v>51.727688099999995</v>
      </c>
      <c r="Q21" s="10">
        <f t="shared" si="1"/>
        <v>3.3631412599999919</v>
      </c>
      <c r="R21" s="10">
        <f t="shared" si="2"/>
        <v>6.9537325990584877</v>
      </c>
      <c r="S21" s="1"/>
      <c r="T21" s="6"/>
      <c r="U21" s="6" t="e">
        <f>C21-#REF!</f>
        <v>#REF!</v>
      </c>
      <c r="V21" s="6" t="e">
        <f>P21-#REF!</f>
        <v>#REF!</v>
      </c>
    </row>
    <row r="22" spans="1:22" ht="15" customHeight="1" x14ac:dyDescent="0.25">
      <c r="A22" s="1"/>
      <c r="B22" s="9" t="s">
        <v>17</v>
      </c>
      <c r="C22" s="10">
        <v>1.13887001</v>
      </c>
      <c r="D22" s="10">
        <v>9.2567009999999991E-2</v>
      </c>
      <c r="E22" s="10">
        <v>7.5266720000000009E-2</v>
      </c>
      <c r="F22" s="10">
        <v>7.4361479999999994E-2</v>
      </c>
      <c r="G22" s="10">
        <v>7.053471E-2</v>
      </c>
      <c r="H22" s="10">
        <v>5.3145970000000001E-2</v>
      </c>
      <c r="I22" s="10">
        <v>0.11565873</v>
      </c>
      <c r="J22" s="10">
        <v>6.5287390000000001E-2</v>
      </c>
      <c r="K22" s="10">
        <v>6.4121319999999996E-2</v>
      </c>
      <c r="L22" s="10">
        <v>0.19734235</v>
      </c>
      <c r="M22" s="10"/>
      <c r="N22" s="10"/>
      <c r="O22" s="10"/>
      <c r="P22" s="10">
        <f t="shared" si="5"/>
        <v>0.80828568000000001</v>
      </c>
      <c r="Q22" s="10">
        <f t="shared" si="1"/>
        <v>-0.33058432999999998</v>
      </c>
      <c r="R22" s="10">
        <f t="shared" si="2"/>
        <v>-29.027397955627965</v>
      </c>
      <c r="S22" s="1"/>
      <c r="T22" s="6"/>
      <c r="U22" s="6" t="e">
        <f>C22-#REF!</f>
        <v>#REF!</v>
      </c>
      <c r="V22" s="6" t="e">
        <f>P22-#REF!</f>
        <v>#REF!</v>
      </c>
    </row>
    <row r="23" spans="1:22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0.36787712</v>
      </c>
      <c r="H23" s="10">
        <v>8.5297740000000011E-2</v>
      </c>
      <c r="I23" s="10">
        <v>0</v>
      </c>
      <c r="J23" s="10">
        <v>0</v>
      </c>
      <c r="K23" s="10">
        <v>0</v>
      </c>
      <c r="L23" s="10">
        <v>0</v>
      </c>
      <c r="M23" s="10"/>
      <c r="N23" s="10"/>
      <c r="O23" s="10"/>
      <c r="P23" s="10">
        <f t="shared" si="5"/>
        <v>0.45317486000000001</v>
      </c>
      <c r="Q23" s="10">
        <f t="shared" si="1"/>
        <v>0.45317486000000001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2" ht="21" customHeight="1" x14ac:dyDescent="0.25">
      <c r="A24" s="1"/>
      <c r="B24" s="7" t="s">
        <v>19</v>
      </c>
      <c r="C24" s="8">
        <f>SUM(C25:C29,C32)</f>
        <v>52.316716140000004</v>
      </c>
      <c r="D24" s="8">
        <f>SUM(D25:D29,D32)</f>
        <v>6.5597794199999999</v>
      </c>
      <c r="E24" s="8">
        <f t="shared" ref="E24:O24" si="8">SUM(E25:E29,E32)</f>
        <v>6.2591803800000001</v>
      </c>
      <c r="F24" s="8">
        <f t="shared" si="8"/>
        <v>7.9224063699999991</v>
      </c>
      <c r="G24" s="8">
        <f t="shared" si="8"/>
        <v>5.9153449599999997</v>
      </c>
      <c r="H24" s="8">
        <f t="shared" si="8"/>
        <v>7.2771327199999991</v>
      </c>
      <c r="I24" s="8">
        <f t="shared" si="8"/>
        <v>7.5881947999999992</v>
      </c>
      <c r="J24" s="8">
        <f t="shared" si="8"/>
        <v>7.6807493499999993</v>
      </c>
      <c r="K24" s="8">
        <f t="shared" si="8"/>
        <v>7.6753537299999994</v>
      </c>
      <c r="L24" s="8">
        <f t="shared" si="8"/>
        <v>8.2198259999999994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65.097967729999993</v>
      </c>
      <c r="Q24" s="8">
        <f t="shared" si="1"/>
        <v>12.781251589999989</v>
      </c>
      <c r="R24" s="8">
        <f t="shared" si="2"/>
        <v>24.430531067349957</v>
      </c>
      <c r="S24" s="1"/>
      <c r="T24" s="6"/>
      <c r="U24" s="6" t="e">
        <f>C24-#REF!</f>
        <v>#REF!</v>
      </c>
      <c r="V24" s="6" t="e">
        <f>P24-#REF!</f>
        <v>#REF!</v>
      </c>
    </row>
    <row r="25" spans="1:22" ht="15" customHeight="1" x14ac:dyDescent="0.25">
      <c r="A25" s="1"/>
      <c r="B25" s="9" t="s">
        <v>20</v>
      </c>
      <c r="C25" s="10">
        <v>34.317534160000001</v>
      </c>
      <c r="D25" s="10">
        <v>4.7515609799999998</v>
      </c>
      <c r="E25" s="10">
        <v>4.1715257299999999</v>
      </c>
      <c r="F25" s="10">
        <v>5.1748501399999993</v>
      </c>
      <c r="G25" s="10">
        <v>3.4384975599999996</v>
      </c>
      <c r="H25" s="10">
        <v>4.5288045599999993</v>
      </c>
      <c r="I25" s="10">
        <v>4.4675597500000004</v>
      </c>
      <c r="J25" s="10">
        <v>4.6214078199999999</v>
      </c>
      <c r="K25" s="10">
        <v>4.3372806499999994</v>
      </c>
      <c r="L25" s="10">
        <v>4.4612804299999995</v>
      </c>
      <c r="M25" s="10"/>
      <c r="N25" s="10"/>
      <c r="O25" s="10"/>
      <c r="P25" s="10">
        <f t="shared" ref="P25:P47" si="9">SUM(D25:O25)</f>
        <v>39.952767619999996</v>
      </c>
      <c r="Q25" s="10">
        <f t="shared" si="1"/>
        <v>5.6352334599999949</v>
      </c>
      <c r="R25" s="10">
        <f t="shared" si="2"/>
        <v>16.420857727500533</v>
      </c>
      <c r="S25" s="1"/>
      <c r="T25" s="6"/>
      <c r="U25" s="6" t="e">
        <f>C25-#REF!</f>
        <v>#REF!</v>
      </c>
      <c r="V25" s="6" t="e">
        <f>P25-#REF!</f>
        <v>#REF!</v>
      </c>
    </row>
    <row r="26" spans="1:22" ht="15" hidden="1" customHeight="1" x14ac:dyDescent="0.25">
      <c r="A26" s="2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2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2" ht="15" customHeight="1" x14ac:dyDescent="0.25">
      <c r="A28" s="1"/>
      <c r="B28" s="9" t="s">
        <v>23</v>
      </c>
      <c r="C28" s="10">
        <v>17.999169720000001</v>
      </c>
      <c r="D28" s="10">
        <v>1.8082015499999999</v>
      </c>
      <c r="E28" s="10">
        <v>1.79891629</v>
      </c>
      <c r="F28" s="10">
        <v>2.4568461500000001</v>
      </c>
      <c r="G28" s="10">
        <v>1.92301035</v>
      </c>
      <c r="H28" s="10">
        <v>2.2162940799999999</v>
      </c>
      <c r="I28" s="10">
        <v>2.2648306899999997</v>
      </c>
      <c r="J28" s="10">
        <v>2.06315085</v>
      </c>
      <c r="K28" s="10">
        <v>2.23723845</v>
      </c>
      <c r="L28" s="10">
        <v>2.3547268699999999</v>
      </c>
      <c r="M28" s="10"/>
      <c r="N28" s="10"/>
      <c r="O28" s="10"/>
      <c r="P28" s="10">
        <f t="shared" si="9"/>
        <v>19.12321528</v>
      </c>
      <c r="Q28" s="10">
        <f t="shared" si="1"/>
        <v>1.124045559999999</v>
      </c>
      <c r="R28" s="10">
        <f t="shared" si="2"/>
        <v>6.2449856159253931</v>
      </c>
      <c r="S28" s="1"/>
      <c r="T28" s="6"/>
      <c r="U28" s="6" t="e">
        <f>C28-#REF!</f>
        <v>#REF!</v>
      </c>
      <c r="V28" s="6" t="e">
        <f>P28-#REF!</f>
        <v>#REF!</v>
      </c>
    </row>
    <row r="29" spans="1:22" ht="15" hidden="1" customHeight="1" x14ac:dyDescent="0.25">
      <c r="A29" s="21"/>
      <c r="B29" s="9" t="s">
        <v>24</v>
      </c>
      <c r="C29" s="10">
        <f>+C30+C31</f>
        <v>1.226E-5</v>
      </c>
      <c r="D29" s="10">
        <f>+D30+D31</f>
        <v>1.6889999999999999E-5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1.6889999999999999E-5</v>
      </c>
      <c r="Q29" s="10">
        <f t="shared" si="1"/>
        <v>4.6299999999999997E-6</v>
      </c>
      <c r="R29" s="10">
        <f t="shared" si="2"/>
        <v>37.765089722675363</v>
      </c>
      <c r="S29" s="1"/>
      <c r="T29" s="6"/>
      <c r="U29" s="6" t="e">
        <f>C29-#REF!</f>
        <v>#REF!</v>
      </c>
      <c r="V29" s="6" t="e">
        <f>P29-#REF!</f>
        <v>#REF!</v>
      </c>
    </row>
    <row r="30" spans="1:22" ht="15" hidden="1" customHeight="1" x14ac:dyDescent="0.25">
      <c r="A30" s="21"/>
      <c r="B30" s="11" t="s">
        <v>25</v>
      </c>
      <c r="C30" s="10">
        <v>1.226E-5</v>
      </c>
      <c r="D30" s="10">
        <v>1.6889999999999999E-5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/>
      <c r="N30" s="10"/>
      <c r="O30" s="10"/>
      <c r="P30" s="10">
        <f t="shared" si="9"/>
        <v>1.6889999999999999E-5</v>
      </c>
      <c r="Q30" s="10">
        <f t="shared" si="1"/>
        <v>4.6299999999999997E-6</v>
      </c>
      <c r="R30" s="10">
        <f t="shared" si="2"/>
        <v>37.765089722675363</v>
      </c>
      <c r="S30" s="1"/>
      <c r="T30" s="6"/>
      <c r="U30" s="6" t="e">
        <f>C30-#REF!</f>
        <v>#REF!</v>
      </c>
      <c r="V30" s="6" t="e">
        <f>P30-#REF!</f>
        <v>#REF!</v>
      </c>
    </row>
    <row r="31" spans="1:22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2" ht="15" customHeight="1" x14ac:dyDescent="0.25">
      <c r="A32" s="1"/>
      <c r="B32" s="9" t="s">
        <v>63</v>
      </c>
      <c r="C32" s="10">
        <v>0</v>
      </c>
      <c r="D32" s="10">
        <v>0</v>
      </c>
      <c r="E32" s="10">
        <v>0.28873836000000003</v>
      </c>
      <c r="F32" s="10">
        <v>0.29071007999999998</v>
      </c>
      <c r="G32" s="10">
        <v>0.55383704999999994</v>
      </c>
      <c r="H32" s="10">
        <v>0.53203407999999996</v>
      </c>
      <c r="I32" s="10">
        <v>0.85580435999999993</v>
      </c>
      <c r="J32" s="10">
        <v>0.99619068</v>
      </c>
      <c r="K32" s="10">
        <v>1.10083463</v>
      </c>
      <c r="L32" s="10">
        <v>1.4038187</v>
      </c>
      <c r="M32" s="10"/>
      <c r="N32" s="10"/>
      <c r="O32" s="10"/>
      <c r="P32" s="10">
        <f t="shared" ref="P32" si="11">SUM(D32:O32)</f>
        <v>6.0219679399999997</v>
      </c>
      <c r="Q32" s="10">
        <f t="shared" ref="Q32" si="12">+P32-C32</f>
        <v>6.0219679399999997</v>
      </c>
      <c r="R32" s="10" t="str">
        <f t="shared" ref="R32" si="13">IF(ISNUMBER(+Q32/C32*100), +Q32/C32*100, "")</f>
        <v/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109.17176362000001</v>
      </c>
      <c r="D33" s="8">
        <f>SUM(D34:D40)</f>
        <v>16.346598629999999</v>
      </c>
      <c r="E33" s="8">
        <f>SUM(E34:E40)</f>
        <v>15.177087790000002</v>
      </c>
      <c r="F33" s="8">
        <f t="shared" ref="F33:O33" si="14">SUM(F34:F40)</f>
        <v>14.188688989999999</v>
      </c>
      <c r="G33" s="8">
        <f t="shared" si="14"/>
        <v>16.364873340000003</v>
      </c>
      <c r="H33" s="8">
        <f t="shared" si="14"/>
        <v>14.880168980000001</v>
      </c>
      <c r="I33" s="8">
        <f t="shared" si="14"/>
        <v>6.1346577499999997</v>
      </c>
      <c r="J33" s="8">
        <f t="shared" si="14"/>
        <v>6.5372626600000006</v>
      </c>
      <c r="K33" s="8">
        <f t="shared" si="14"/>
        <v>6.2624733300000006</v>
      </c>
      <c r="L33" s="8">
        <f t="shared" si="14"/>
        <v>6.3573898500000006</v>
      </c>
      <c r="M33" s="8">
        <f t="shared" si="14"/>
        <v>0</v>
      </c>
      <c r="N33" s="8">
        <f t="shared" si="14"/>
        <v>0</v>
      </c>
      <c r="O33" s="8">
        <f t="shared" si="14"/>
        <v>0</v>
      </c>
      <c r="P33" s="8">
        <f>SUM(D33:O33)</f>
        <v>102.24920132000001</v>
      </c>
      <c r="Q33" s="8">
        <f t="shared" si="1"/>
        <v>-6.9225622999999956</v>
      </c>
      <c r="R33" s="8">
        <f t="shared" si="2"/>
        <v>-6.3409823845071589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10.90783323</v>
      </c>
      <c r="D34" s="10">
        <v>1.0556147699999998</v>
      </c>
      <c r="E34" s="10">
        <v>1.4674724400000001</v>
      </c>
      <c r="F34" s="10">
        <v>1.36012669</v>
      </c>
      <c r="G34" s="10">
        <v>1.4942539300000002</v>
      </c>
      <c r="H34" s="10">
        <v>1.43403258</v>
      </c>
      <c r="I34" s="10">
        <v>1.4850260499999999</v>
      </c>
      <c r="J34" s="10">
        <v>1.6596225899999999</v>
      </c>
      <c r="K34" s="10">
        <v>1.6524121299999999</v>
      </c>
      <c r="L34" s="10">
        <v>1.6897141499999999</v>
      </c>
      <c r="M34" s="10"/>
      <c r="N34" s="10"/>
      <c r="O34" s="10"/>
      <c r="P34" s="10">
        <f t="shared" si="9"/>
        <v>13.298275330000001</v>
      </c>
      <c r="Q34" s="10">
        <f t="shared" si="1"/>
        <v>2.3904421000000013</v>
      </c>
      <c r="R34" s="10">
        <f t="shared" si="2"/>
        <v>21.91491242665434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81.587021340000007</v>
      </c>
      <c r="D35" s="10">
        <v>10.052885</v>
      </c>
      <c r="E35" s="10">
        <v>9.105147800000001</v>
      </c>
      <c r="F35" s="10">
        <v>8.5397081999999997</v>
      </c>
      <c r="G35" s="10">
        <v>9.7705795999999996</v>
      </c>
      <c r="H35" s="10">
        <v>8.9555576000000006</v>
      </c>
      <c r="I35" s="10">
        <v>0</v>
      </c>
      <c r="J35" s="10">
        <v>0</v>
      </c>
      <c r="K35" s="10">
        <v>0</v>
      </c>
      <c r="L35" s="10">
        <v>0</v>
      </c>
      <c r="M35" s="10"/>
      <c r="N35" s="10"/>
      <c r="O35" s="10"/>
      <c r="P35" s="10">
        <f t="shared" si="9"/>
        <v>46.423878199999997</v>
      </c>
      <c r="Q35" s="10">
        <f t="shared" si="1"/>
        <v>-35.16314314000001</v>
      </c>
      <c r="R35" s="10">
        <f t="shared" si="2"/>
        <v>-43.098942163194806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15.7519217</v>
      </c>
      <c r="D36" s="10">
        <v>5.0864925000000003</v>
      </c>
      <c r="E36" s="10">
        <v>4.5588239000000002</v>
      </c>
      <c r="F36" s="10">
        <v>4.2888541</v>
      </c>
      <c r="G36" s="10">
        <v>4.9027897999999999</v>
      </c>
      <c r="H36" s="10">
        <v>4.4905788000000006</v>
      </c>
      <c r="I36" s="10">
        <v>4.6496316999999996</v>
      </c>
      <c r="J36" s="10">
        <v>4.6788415000000008</v>
      </c>
      <c r="K36" s="10">
        <v>4.6100612000000005</v>
      </c>
      <c r="L36" s="10">
        <v>4.6676757000000002</v>
      </c>
      <c r="M36" s="10"/>
      <c r="N36" s="10"/>
      <c r="O36" s="10"/>
      <c r="P36" s="10">
        <f t="shared" si="9"/>
        <v>41.933749200000008</v>
      </c>
      <c r="Q36" s="10">
        <f t="shared" si="1"/>
        <v>26.181827500000008</v>
      </c>
      <c r="R36" s="10">
        <f t="shared" si="2"/>
        <v>166.21354523365875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0.92498649999999993</v>
      </c>
      <c r="D37" s="10">
        <v>0.15160636</v>
      </c>
      <c r="E37" s="10">
        <v>4.5643650000000001E-2</v>
      </c>
      <c r="F37" s="10">
        <v>0</v>
      </c>
      <c r="G37" s="10">
        <v>0.19725001</v>
      </c>
      <c r="H37" s="10">
        <v>0</v>
      </c>
      <c r="I37" s="10">
        <v>0</v>
      </c>
      <c r="J37" s="10">
        <v>0.19879857000000001</v>
      </c>
      <c r="K37" s="10">
        <v>0</v>
      </c>
      <c r="L37" s="10">
        <v>0</v>
      </c>
      <c r="M37" s="10"/>
      <c r="N37" s="10"/>
      <c r="O37" s="10"/>
      <c r="P37" s="10">
        <f t="shared" si="9"/>
        <v>0.59329859000000007</v>
      </c>
      <c r="Q37" s="10">
        <f t="shared" si="1"/>
        <v>-0.33168790999999986</v>
      </c>
      <c r="R37" s="10">
        <f t="shared" si="2"/>
        <v>-35.858675775268061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8.4999999999999991E-7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-8.4999999999999991E-7</v>
      </c>
      <c r="R39" s="10">
        <f t="shared" si="2"/>
        <v>-100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9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SUM(C42:C43,C45:C47)</f>
        <v>178.75486266000001</v>
      </c>
      <c r="D41" s="5">
        <f t="shared" ref="D41:O41" si="15">SUM(D42:D43,D45:D48)</f>
        <v>17.765962609999999</v>
      </c>
      <c r="E41" s="5">
        <f t="shared" si="15"/>
        <v>24.457966549999998</v>
      </c>
      <c r="F41" s="5">
        <f t="shared" si="15"/>
        <v>36.54167348</v>
      </c>
      <c r="G41" s="5">
        <f t="shared" si="15"/>
        <v>17.58616902</v>
      </c>
      <c r="H41" s="5">
        <f t="shared" si="15"/>
        <v>23.270598900000003</v>
      </c>
      <c r="I41" s="5">
        <f t="shared" si="15"/>
        <v>30.84785424</v>
      </c>
      <c r="J41" s="5">
        <f t="shared" si="15"/>
        <v>21.284756759999997</v>
      </c>
      <c r="K41" s="5">
        <f t="shared" si="15"/>
        <v>27.024437850000002</v>
      </c>
      <c r="L41" s="5">
        <f t="shared" si="15"/>
        <v>27.209467920000005</v>
      </c>
      <c r="M41" s="5">
        <f t="shared" si="15"/>
        <v>0</v>
      </c>
      <c r="N41" s="5">
        <f t="shared" si="15"/>
        <v>0</v>
      </c>
      <c r="O41" s="5">
        <f t="shared" si="15"/>
        <v>0</v>
      </c>
      <c r="P41" s="5">
        <f>SUM(D41:O41)</f>
        <v>225.98888733000001</v>
      </c>
      <c r="Q41" s="5">
        <f t="shared" si="1"/>
        <v>47.234024669999997</v>
      </c>
      <c r="R41" s="5">
        <f t="shared" si="2"/>
        <v>26.423910358087031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60</v>
      </c>
      <c r="C42" s="8">
        <v>39.243459260000002</v>
      </c>
      <c r="D42" s="8">
        <v>4.5988251600000005</v>
      </c>
      <c r="E42" s="8">
        <v>4.3859761600000002</v>
      </c>
      <c r="F42" s="8">
        <v>4.6670437700000003</v>
      </c>
      <c r="G42" s="8">
        <v>3.6552285499999999</v>
      </c>
      <c r="H42" s="8">
        <v>4.2429778100000002</v>
      </c>
      <c r="I42" s="8">
        <v>4.4060126099999994</v>
      </c>
      <c r="J42" s="8">
        <v>4.2189906499999994</v>
      </c>
      <c r="K42" s="8">
        <v>4.2800235500000001</v>
      </c>
      <c r="L42" s="8">
        <v>13.266360800000001</v>
      </c>
      <c r="M42" s="8"/>
      <c r="N42" s="8"/>
      <c r="O42" s="8"/>
      <c r="P42" s="8">
        <f t="shared" si="9"/>
        <v>47.721439060000002</v>
      </c>
      <c r="Q42" s="8">
        <f t="shared" si="1"/>
        <v>8.4779798</v>
      </c>
      <c r="R42" s="8">
        <f t="shared" si="2"/>
        <v>21.603548616422351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61</v>
      </c>
      <c r="C43" s="8">
        <v>12.96674602</v>
      </c>
      <c r="D43" s="8">
        <v>1.30118965</v>
      </c>
      <c r="E43" s="8">
        <v>1.3433796</v>
      </c>
      <c r="F43" s="8">
        <v>1.3631245699999999</v>
      </c>
      <c r="G43" s="8">
        <v>1.1844358800000001</v>
      </c>
      <c r="H43" s="8">
        <v>1.3826508200000001</v>
      </c>
      <c r="I43" s="8">
        <v>1.2670347200000001</v>
      </c>
      <c r="J43" s="8">
        <v>1.1636710000000001</v>
      </c>
      <c r="K43" s="8">
        <v>1.20565013</v>
      </c>
      <c r="L43" s="8">
        <v>0.63936474999999993</v>
      </c>
      <c r="M43" s="8"/>
      <c r="N43" s="8"/>
      <c r="O43" s="8"/>
      <c r="P43" s="8">
        <f t="shared" si="9"/>
        <v>10.850501120000002</v>
      </c>
      <c r="Q43" s="8">
        <f t="shared" si="1"/>
        <v>-2.1162448999999981</v>
      </c>
      <c r="R43" s="8">
        <f t="shared" si="2"/>
        <v>-16.320554877344609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4.9132408200000004</v>
      </c>
      <c r="D44" s="10">
        <v>0.73538136999999992</v>
      </c>
      <c r="E44" s="10">
        <v>0.56376111000000007</v>
      </c>
      <c r="F44" s="10">
        <v>0.59312399000000005</v>
      </c>
      <c r="G44" s="10">
        <v>0.43280349000000001</v>
      </c>
      <c r="H44" s="10">
        <v>0.53308886</v>
      </c>
      <c r="I44" s="10">
        <v>0.51160285999999999</v>
      </c>
      <c r="J44" s="10">
        <v>0.49167358999999999</v>
      </c>
      <c r="K44" s="10">
        <v>0.46396030999999999</v>
      </c>
      <c r="L44" s="10">
        <v>0.45144796000000004</v>
      </c>
      <c r="M44" s="10"/>
      <c r="N44" s="10"/>
      <c r="O44" s="10"/>
      <c r="P44" s="10">
        <f t="shared" si="9"/>
        <v>4.7768435399999998</v>
      </c>
      <c r="Q44" s="10">
        <f t="shared" si="1"/>
        <v>-0.13639728000000062</v>
      </c>
      <c r="R44" s="10">
        <f t="shared" si="2"/>
        <v>-2.7761163150150781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7" t="s">
        <v>65</v>
      </c>
      <c r="C45" s="8">
        <v>101.46821098000001</v>
      </c>
      <c r="D45" s="8">
        <v>6.1905871999999995</v>
      </c>
      <c r="E45" s="8">
        <v>10.829319659999999</v>
      </c>
      <c r="F45" s="8">
        <v>14.84703556</v>
      </c>
      <c r="G45" s="8">
        <v>8.3565751800000001</v>
      </c>
      <c r="H45" s="8">
        <v>10.68154135</v>
      </c>
      <c r="I45" s="8">
        <v>21.03586765</v>
      </c>
      <c r="J45" s="8">
        <v>11.79370147</v>
      </c>
      <c r="K45" s="8">
        <v>7.3047300499999999</v>
      </c>
      <c r="L45" s="8">
        <v>9.0799713100000012</v>
      </c>
      <c r="M45" s="8"/>
      <c r="N45" s="8"/>
      <c r="O45" s="8"/>
      <c r="P45" s="8">
        <f t="shared" si="9"/>
        <v>100.11932943000001</v>
      </c>
      <c r="Q45" s="8">
        <f t="shared" si="1"/>
        <v>-1.3488815500000015</v>
      </c>
      <c r="R45" s="8">
        <f t="shared" si="2"/>
        <v>-1.3293636863922575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62</v>
      </c>
      <c r="C46" s="8">
        <v>11.29299091</v>
      </c>
      <c r="D46" s="8">
        <v>1.1964278300000002</v>
      </c>
      <c r="E46" s="8">
        <v>3.83007571</v>
      </c>
      <c r="F46" s="8">
        <v>11.908184279999999</v>
      </c>
      <c r="G46" s="8">
        <v>8.1424400000000008E-2</v>
      </c>
      <c r="H46" s="8">
        <v>2.8826941700000002</v>
      </c>
      <c r="I46" s="8">
        <v>0</v>
      </c>
      <c r="J46" s="8">
        <v>0</v>
      </c>
      <c r="K46" s="8">
        <v>10</v>
      </c>
      <c r="L46" s="8">
        <v>0</v>
      </c>
      <c r="M46" s="8"/>
      <c r="N46" s="8"/>
      <c r="O46" s="8"/>
      <c r="P46" s="8">
        <f t="shared" si="9"/>
        <v>29.898806390000001</v>
      </c>
      <c r="Q46" s="8">
        <f t="shared" si="1"/>
        <v>18.60581548</v>
      </c>
      <c r="R46" s="8">
        <f t="shared" si="2"/>
        <v>164.75542775408115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66</v>
      </c>
      <c r="C47" s="8">
        <v>13.78345549</v>
      </c>
      <c r="D47" s="8">
        <v>4.4789327700000001</v>
      </c>
      <c r="E47" s="8">
        <v>4.0692154199999999</v>
      </c>
      <c r="F47" s="8">
        <v>3.7562853</v>
      </c>
      <c r="G47" s="8">
        <v>4.3085050100000002</v>
      </c>
      <c r="H47" s="8">
        <v>4.0807347500000004</v>
      </c>
      <c r="I47" s="8">
        <v>4.1389392599999999</v>
      </c>
      <c r="J47" s="8">
        <v>4.1083936400000001</v>
      </c>
      <c r="K47" s="8">
        <v>4.2340341200000005</v>
      </c>
      <c r="L47" s="8">
        <v>4.2237710599999998</v>
      </c>
      <c r="M47" s="8"/>
      <c r="N47" s="8"/>
      <c r="O47" s="8"/>
      <c r="P47" s="8">
        <f t="shared" si="9"/>
        <v>37.398811329999994</v>
      </c>
      <c r="Q47" s="8">
        <f t="shared" si="1"/>
        <v>23.615355839999992</v>
      </c>
      <c r="R47" s="8">
        <f t="shared" si="2"/>
        <v>171.33117204994866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6" customHeight="1" x14ac:dyDescent="0.25">
      <c r="A48" s="1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1"/>
      <c r="T48" s="6"/>
      <c r="U48" s="6"/>
      <c r="V48" s="6"/>
    </row>
    <row r="49" spans="1:26" ht="6" customHeight="1" x14ac:dyDescent="0.2">
      <c r="A49" s="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6"/>
      <c r="V49" s="6"/>
    </row>
    <row r="50" spans="1:26" ht="21" customHeight="1" x14ac:dyDescent="0.2">
      <c r="A50" s="1"/>
      <c r="B50" s="12" t="s">
        <v>36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1"/>
      <c r="T52" s="1"/>
      <c r="U52" s="1"/>
      <c r="V52" s="1"/>
    </row>
    <row r="53" spans="1:26" ht="36" customHeight="1" x14ac:dyDescent="0.2">
      <c r="A53" s="1"/>
      <c r="B53" s="35" t="s">
        <v>59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1"/>
      <c r="T53" s="1"/>
      <c r="U53" s="1"/>
    </row>
    <row r="54" spans="1:26" ht="24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1"/>
      <c r="T54" s="1"/>
      <c r="U54" s="1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  <c r="W57" s="14"/>
      <c r="X57" s="14"/>
      <c r="Y57" s="14"/>
      <c r="Z57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32 P33:P40 P42 P47 P43:P46 P48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4"/>
  <sheetViews>
    <sheetView showGridLines="0" tabSelected="1" zoomScale="80" zoomScaleNormal="80" zoomScaleSheetLayoutView="50" workbookViewId="0">
      <selection activeCell="H8" sqref="H8"/>
    </sheetView>
  </sheetViews>
  <sheetFormatPr defaultColWidth="11.42578125" defaultRowHeight="12.75" x14ac:dyDescent="0.2"/>
  <cols>
    <col min="1" max="1" width="1.7109375" style="2" customWidth="1"/>
    <col min="2" max="2" width="63.85546875" style="2" customWidth="1"/>
    <col min="3" max="5" width="14.85546875" style="2" customWidth="1"/>
    <col min="6" max="8" width="13.28515625" style="2" customWidth="1"/>
    <col min="9" max="9" width="10.8554687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7" t="s">
        <v>69</v>
      </c>
      <c r="C2" s="37"/>
      <c r="D2" s="37"/>
      <c r="E2" s="37"/>
      <c r="F2" s="37"/>
      <c r="G2" s="37"/>
      <c r="H2" s="37"/>
      <c r="I2" s="37"/>
      <c r="J2" s="1"/>
      <c r="K2" s="1"/>
    </row>
    <row r="3" spans="1:19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8" t="s">
        <v>1</v>
      </c>
      <c r="C5" s="16" t="s">
        <v>39</v>
      </c>
      <c r="D5" s="16" t="s">
        <v>40</v>
      </c>
      <c r="E5" s="16" t="s">
        <v>41</v>
      </c>
      <c r="F5" s="42" t="s">
        <v>42</v>
      </c>
      <c r="G5" s="43"/>
      <c r="H5" s="44" t="s">
        <v>43</v>
      </c>
      <c r="I5" s="44"/>
      <c r="J5" s="1"/>
      <c r="K5" s="1"/>
      <c r="L5" s="1"/>
      <c r="M5" s="1"/>
    </row>
    <row r="6" spans="1:19" ht="30.75" customHeight="1" x14ac:dyDescent="0.2">
      <c r="A6" s="1"/>
      <c r="B6" s="38"/>
      <c r="C6" s="23" t="s">
        <v>68</v>
      </c>
      <c r="D6" s="23" t="s">
        <v>68</v>
      </c>
      <c r="E6" s="23" t="s">
        <v>68</v>
      </c>
      <c r="F6" s="17" t="s">
        <v>44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5279.5616088799998</v>
      </c>
      <c r="D7" s="4">
        <f>+D8+D41</f>
        <v>5447.8856587299997</v>
      </c>
      <c r="E7" s="4">
        <f>+E8+E41</f>
        <v>5475.0576500300003</v>
      </c>
      <c r="F7" s="5">
        <f t="shared" ref="F7:F41" si="0">+E7-D7</f>
        <v>27.171991300000627</v>
      </c>
      <c r="G7" s="5">
        <f t="shared" ref="G7:G47" si="1">IF(ISNUMBER(+F7/D7*100), +F7/D7*100, "")</f>
        <v>0.49876214374027278</v>
      </c>
      <c r="H7" s="5">
        <f t="shared" ref="H7:H47" si="2">+E7-C7</f>
        <v>195.49604115000056</v>
      </c>
      <c r="I7" s="5">
        <f t="shared" ref="I7:I47" si="3">IF(ISNUMBER(+H7/C7*100), +H7/C7*100, "")</f>
        <v>3.7028839822833866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5100.8067462199997</v>
      </c>
      <c r="D8" s="5">
        <f>+D9+D12+D16+D17+D24+D33</f>
        <v>5082.1691475999996</v>
      </c>
      <c r="E8" s="5">
        <f>+E9+E12+E16+E17+E24+E33</f>
        <v>5249.0687627000007</v>
      </c>
      <c r="F8" s="5">
        <f t="shared" si="0"/>
        <v>166.89961510000103</v>
      </c>
      <c r="G8" s="5">
        <f t="shared" si="1"/>
        <v>3.2840232241938971</v>
      </c>
      <c r="H8" s="5">
        <f t="shared" si="2"/>
        <v>148.26201648000097</v>
      </c>
      <c r="I8" s="5">
        <f t="shared" si="3"/>
        <v>2.9066385741798961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2289.97613159</v>
      </c>
      <c r="D9" s="8">
        <f>SUM(D10:D11)</f>
        <v>2235.53094534</v>
      </c>
      <c r="E9" s="8">
        <f>SUM(E10:E11)</f>
        <v>2359.8607762400002</v>
      </c>
      <c r="F9" s="8">
        <f t="shared" si="0"/>
        <v>124.32983090000016</v>
      </c>
      <c r="G9" s="8">
        <f t="shared" si="1"/>
        <v>5.561534773614639</v>
      </c>
      <c r="H9" s="8">
        <f t="shared" si="2"/>
        <v>69.884644650000155</v>
      </c>
      <c r="I9" s="8">
        <f t="shared" si="3"/>
        <v>3.0517630156030107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995.33166018999998</v>
      </c>
      <c r="D10" s="10">
        <v>977.90535987999999</v>
      </c>
      <c r="E10" s="10">
        <v>1107.8457543500001</v>
      </c>
      <c r="F10" s="10">
        <f>+E10-D10</f>
        <v>129.94039447000011</v>
      </c>
      <c r="G10" s="10">
        <f>IF(ISNUMBER(+F10/D10*100), +F10/D10*100, "")</f>
        <v>13.287624733537125</v>
      </c>
      <c r="H10" s="10">
        <f>+E10-C10</f>
        <v>112.51409416000013</v>
      </c>
      <c r="I10" s="10">
        <f>IF(ISNUMBER(+H10/C10*100), +H10/C10*100, "")</f>
        <v>11.304181174998712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1294.6444713999999</v>
      </c>
      <c r="D11" s="10">
        <v>1257.6255854599999</v>
      </c>
      <c r="E11" s="10">
        <v>1252.0150218900001</v>
      </c>
      <c r="F11" s="10">
        <f>+E11-D11</f>
        <v>-5.6105635699998402</v>
      </c>
      <c r="G11" s="10">
        <f>IF(ISNUMBER(+F11/D11*100), +F11/D11*100, "")</f>
        <v>-0.44612352315873666</v>
      </c>
      <c r="H11" s="10">
        <f>+E11-C11</f>
        <v>-42.629449509999858</v>
      </c>
      <c r="I11" s="10">
        <f>IF(ISNUMBER(+H11/C11*100), +H11/C11*100, "")</f>
        <v>-3.2927533737429329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2244.3754687599999</v>
      </c>
      <c r="D12" s="8">
        <f>SUM(D13:D15)</f>
        <v>2259.6096244700002</v>
      </c>
      <c r="E12" s="8">
        <f>SUM(E13:E15)</f>
        <v>2315.0330102200001</v>
      </c>
      <c r="F12" s="8">
        <f t="shared" si="0"/>
        <v>55.423385749999852</v>
      </c>
      <c r="G12" s="8">
        <f t="shared" si="1"/>
        <v>2.4527858772507933</v>
      </c>
      <c r="H12" s="8">
        <f t="shared" si="2"/>
        <v>70.657541460000175</v>
      </c>
      <c r="I12" s="8">
        <f t="shared" si="3"/>
        <v>3.1482050326916968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780.41838104999999</v>
      </c>
      <c r="D13" s="10">
        <v>739.16685502000007</v>
      </c>
      <c r="E13" s="10">
        <v>771.96175412000002</v>
      </c>
      <c r="F13" s="10">
        <f t="shared" si="0"/>
        <v>32.794899099999952</v>
      </c>
      <c r="G13" s="10">
        <f t="shared" si="1"/>
        <v>4.4367383192679277</v>
      </c>
      <c r="H13" s="10">
        <f t="shared" si="2"/>
        <v>-8.4566269299999703</v>
      </c>
      <c r="I13" s="10">
        <f t="shared" si="3"/>
        <v>-1.0836017109979077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981.90956697000001</v>
      </c>
      <c r="D14" s="10">
        <v>1014.34390903</v>
      </c>
      <c r="E14" s="10">
        <v>1031.7728230100001</v>
      </c>
      <c r="F14" s="10">
        <f t="shared" si="0"/>
        <v>17.428913980000175</v>
      </c>
      <c r="G14" s="10">
        <f t="shared" si="1"/>
        <v>1.7182450473495869</v>
      </c>
      <c r="H14" s="10">
        <f t="shared" si="2"/>
        <v>49.863256040000124</v>
      </c>
      <c r="I14" s="10">
        <f t="shared" si="3"/>
        <v>5.0781923017482509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482.04752073999998</v>
      </c>
      <c r="D15" s="10">
        <v>506.09886041999999</v>
      </c>
      <c r="E15" s="10">
        <v>511.29843309</v>
      </c>
      <c r="F15" s="10">
        <f t="shared" si="0"/>
        <v>5.1995726700000091</v>
      </c>
      <c r="G15" s="10">
        <f t="shared" si="1"/>
        <v>1.0273828053445924</v>
      </c>
      <c r="H15" s="10">
        <f t="shared" si="2"/>
        <v>29.250912350000021</v>
      </c>
      <c r="I15" s="10">
        <f t="shared" si="3"/>
        <v>6.0680557603732534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233.53469128</v>
      </c>
      <c r="D16" s="8">
        <v>252.46684284</v>
      </c>
      <c r="E16" s="8">
        <v>233.81721290999999</v>
      </c>
      <c r="F16" s="8">
        <f t="shared" si="0"/>
        <v>-18.649629930000003</v>
      </c>
      <c r="G16" s="8">
        <f t="shared" si="1"/>
        <v>-7.3869620739936703</v>
      </c>
      <c r="H16" s="8">
        <f t="shared" si="2"/>
        <v>0.28252162999999086</v>
      </c>
      <c r="I16" s="8">
        <f t="shared" si="3"/>
        <v>0.1209763005451114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171.43197483</v>
      </c>
      <c r="D17" s="8">
        <f>SUM(D18:D23)</f>
        <v>190.85983884000001</v>
      </c>
      <c r="E17" s="8">
        <f>SUM(E18:E23)</f>
        <v>173.01059427999999</v>
      </c>
      <c r="F17" s="8">
        <f t="shared" si="0"/>
        <v>-17.849244560000017</v>
      </c>
      <c r="G17" s="8">
        <f t="shared" si="1"/>
        <v>-9.3520169924083625</v>
      </c>
      <c r="H17" s="8">
        <f t="shared" si="2"/>
        <v>1.5786194499999908</v>
      </c>
      <c r="I17" s="8">
        <f t="shared" si="3"/>
        <v>0.92084306417482742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24.084534499999997</v>
      </c>
      <c r="D18" s="10">
        <v>26.834159349999997</v>
      </c>
      <c r="E18" s="10">
        <v>24.276473079999999</v>
      </c>
      <c r="F18" s="10">
        <f t="shared" si="0"/>
        <v>-2.5576862699999978</v>
      </c>
      <c r="G18" s="10">
        <f t="shared" si="1"/>
        <v>-9.5314566655131614</v>
      </c>
      <c r="H18" s="10">
        <f t="shared" si="2"/>
        <v>0.19193858000000219</v>
      </c>
      <c r="I18" s="10">
        <f t="shared" si="3"/>
        <v>0.79693705518785185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77.251897909999997</v>
      </c>
      <c r="D19" s="10">
        <v>86.04761723</v>
      </c>
      <c r="E19" s="10">
        <v>75.671752409999996</v>
      </c>
      <c r="F19" s="10">
        <f t="shared" si="0"/>
        <v>-10.375864820000004</v>
      </c>
      <c r="G19" s="10">
        <f t="shared" si="1"/>
        <v>-12.058282557977119</v>
      </c>
      <c r="H19" s="10">
        <f t="shared" si="2"/>
        <v>-1.5801455000000004</v>
      </c>
      <c r="I19" s="10">
        <f t="shared" si="3"/>
        <v>-2.04544553952694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20.59212557</v>
      </c>
      <c r="D20" s="10">
        <v>22.950601069999998</v>
      </c>
      <c r="E20" s="10">
        <v>20.073220150000001</v>
      </c>
      <c r="F20" s="10">
        <f t="shared" si="0"/>
        <v>-2.8773809199999967</v>
      </c>
      <c r="G20" s="10">
        <f t="shared" si="1"/>
        <v>-12.537279138023017</v>
      </c>
      <c r="H20" s="10">
        <f t="shared" si="2"/>
        <v>-0.5189054199999994</v>
      </c>
      <c r="I20" s="10">
        <f t="shared" si="3"/>
        <v>-2.5199215993320081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48.364546840000003</v>
      </c>
      <c r="D21" s="10">
        <v>53.758070799999999</v>
      </c>
      <c r="E21" s="10">
        <v>51.727688100000009</v>
      </c>
      <c r="F21" s="10">
        <f t="shared" si="0"/>
        <v>-2.0303826999999899</v>
      </c>
      <c r="G21" s="10">
        <f t="shared" si="1"/>
        <v>-3.7768890694641328</v>
      </c>
      <c r="H21" s="10">
        <f t="shared" si="2"/>
        <v>3.3631412600000061</v>
      </c>
      <c r="I21" s="10">
        <f t="shared" si="3"/>
        <v>6.953732599058517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1.13887001</v>
      </c>
      <c r="D22" s="10">
        <v>1.2693903900000001</v>
      </c>
      <c r="E22" s="10">
        <v>0.80828568000000001</v>
      </c>
      <c r="F22" s="10">
        <f t="shared" si="0"/>
        <v>-0.46110471000000008</v>
      </c>
      <c r="G22" s="10">
        <f t="shared" si="1"/>
        <v>-36.324893715321103</v>
      </c>
      <c r="H22" s="10">
        <f t="shared" si="2"/>
        <v>-0.33058432999999998</v>
      </c>
      <c r="I22" s="10">
        <f t="shared" si="3"/>
        <v>-29.027397955627965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0.45317486000000001</v>
      </c>
      <c r="F23" s="10">
        <f t="shared" si="0"/>
        <v>0.45317486000000001</v>
      </c>
      <c r="G23" s="10" t="str">
        <f t="shared" si="1"/>
        <v/>
      </c>
      <c r="H23" s="10">
        <f t="shared" si="2"/>
        <v>0.45317486000000001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52.316716140000004</v>
      </c>
      <c r="D24" s="8">
        <f t="shared" ref="D24:E24" si="4">SUM(D25:D29,D32)</f>
        <v>54.434451730000006</v>
      </c>
      <c r="E24" s="8">
        <f t="shared" si="4"/>
        <v>65.097967729999993</v>
      </c>
      <c r="F24" s="8">
        <f t="shared" si="0"/>
        <v>10.663515999999987</v>
      </c>
      <c r="G24" s="8">
        <f t="shared" si="1"/>
        <v>19.589645272615268</v>
      </c>
      <c r="H24" s="8">
        <f t="shared" si="2"/>
        <v>12.781251589999989</v>
      </c>
      <c r="I24" s="8">
        <f t="shared" si="3"/>
        <v>24.430531067349957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34.317534160000001</v>
      </c>
      <c r="D25" s="10">
        <v>35.217816420000005</v>
      </c>
      <c r="E25" s="10">
        <v>39.952767619999996</v>
      </c>
      <c r="F25" s="10">
        <f t="shared" si="0"/>
        <v>4.7349511999999905</v>
      </c>
      <c r="G25" s="10">
        <f t="shared" si="1"/>
        <v>13.44476086629561</v>
      </c>
      <c r="H25" s="10">
        <f t="shared" si="2"/>
        <v>5.6352334599999949</v>
      </c>
      <c r="I25" s="10">
        <f t="shared" si="3"/>
        <v>16.420857727500533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/>
      <c r="D26" s="10"/>
      <c r="E26" s="10"/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17.999169720000001</v>
      </c>
      <c r="D28" s="10">
        <v>19.216635310000001</v>
      </c>
      <c r="E28" s="10">
        <v>19.12321528</v>
      </c>
      <c r="F28" s="10">
        <f t="shared" si="0"/>
        <v>-9.3420030000000764E-2</v>
      </c>
      <c r="G28" s="10">
        <f t="shared" si="1"/>
        <v>-0.4861414524080947</v>
      </c>
      <c r="H28" s="10">
        <f t="shared" si="2"/>
        <v>1.124045559999999</v>
      </c>
      <c r="I28" s="10">
        <f t="shared" si="3"/>
        <v>6.2449856159253931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1.226E-5</v>
      </c>
      <c r="D29" s="10">
        <v>0</v>
      </c>
      <c r="E29" s="10">
        <f>+E30+E31</f>
        <v>1.6889999999999999E-5</v>
      </c>
      <c r="F29" s="10">
        <f t="shared" si="0"/>
        <v>1.6889999999999999E-5</v>
      </c>
      <c r="G29" s="10" t="str">
        <f t="shared" si="1"/>
        <v/>
      </c>
      <c r="H29" s="10">
        <f t="shared" si="2"/>
        <v>4.6299999999999997E-6</v>
      </c>
      <c r="I29" s="10">
        <f t="shared" si="3"/>
        <v>37.765089722675363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1.226E-5</v>
      </c>
      <c r="D30" s="10"/>
      <c r="E30" s="10">
        <v>1.6889999999999999E-5</v>
      </c>
      <c r="F30" s="10">
        <f t="shared" si="0"/>
        <v>1.6889999999999999E-5</v>
      </c>
      <c r="G30" s="10" t="str">
        <f t="shared" si="1"/>
        <v/>
      </c>
      <c r="H30" s="10">
        <f t="shared" si="2"/>
        <v>4.6299999999999997E-6</v>
      </c>
      <c r="I30" s="10">
        <f t="shared" si="3"/>
        <v>37.765089722675363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63</v>
      </c>
      <c r="C32" s="10">
        <v>0</v>
      </c>
      <c r="D32" s="10">
        <v>0</v>
      </c>
      <c r="E32" s="10">
        <v>6.0219679400000006</v>
      </c>
      <c r="F32" s="10">
        <f t="shared" ref="F32" si="5">+E32-D32</f>
        <v>6.0219679400000006</v>
      </c>
      <c r="G32" s="10" t="str">
        <f t="shared" ref="G32" si="6">IF(ISNUMBER(+F32/D32*100), +F32/D32*100, "")</f>
        <v/>
      </c>
      <c r="H32" s="10">
        <f t="shared" ref="H32" si="7">+E32-C32</f>
        <v>6.0219679400000006</v>
      </c>
      <c r="I32" s="10" t="str">
        <f t="shared" ref="I32" si="8">IF(ISNUMBER(+H32/C32*100), +H32/C32*100, "")</f>
        <v/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109.17176362000001</v>
      </c>
      <c r="D33" s="8">
        <f>SUM(D34:D40)</f>
        <v>89.267444380000001</v>
      </c>
      <c r="E33" s="8">
        <f>SUM(E34:E40)</f>
        <v>102.24920132000001</v>
      </c>
      <c r="F33" s="8">
        <f t="shared" si="0"/>
        <v>12.981756940000011</v>
      </c>
      <c r="G33" s="8">
        <f t="shared" si="1"/>
        <v>14.542543510866453</v>
      </c>
      <c r="H33" s="8">
        <f t="shared" si="2"/>
        <v>-6.9225622999999956</v>
      </c>
      <c r="I33" s="8">
        <f t="shared" si="3"/>
        <v>-6.3409823845071589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10.90783323</v>
      </c>
      <c r="D34" s="10">
        <v>10.1368068</v>
      </c>
      <c r="E34" s="10">
        <v>13.298275330000001</v>
      </c>
      <c r="F34" s="10">
        <f t="shared" si="0"/>
        <v>3.1614685300000005</v>
      </c>
      <c r="G34" s="10">
        <f t="shared" si="1"/>
        <v>31.188012086804299</v>
      </c>
      <c r="H34" s="10">
        <f t="shared" si="2"/>
        <v>2.3904421000000013</v>
      </c>
      <c r="I34" s="10">
        <f t="shared" si="3"/>
        <v>21.91491242665434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81.587021340000007</v>
      </c>
      <c r="D35" s="10">
        <v>79.130637579999998</v>
      </c>
      <c r="E35" s="10">
        <v>46.423878199999997</v>
      </c>
      <c r="F35" s="10">
        <f t="shared" si="0"/>
        <v>-32.706759380000001</v>
      </c>
      <c r="G35" s="10">
        <f t="shared" si="1"/>
        <v>-41.332611969584995</v>
      </c>
      <c r="H35" s="10">
        <f t="shared" si="2"/>
        <v>-35.16314314000001</v>
      </c>
      <c r="I35" s="10">
        <f t="shared" si="3"/>
        <v>-43.098942163194806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15.7519217</v>
      </c>
      <c r="D36" s="10">
        <v>0</v>
      </c>
      <c r="E36" s="10">
        <v>41.933749200000001</v>
      </c>
      <c r="F36" s="10">
        <f t="shared" si="0"/>
        <v>41.933749200000001</v>
      </c>
      <c r="G36" s="10" t="str">
        <f t="shared" si="1"/>
        <v/>
      </c>
      <c r="H36" s="10">
        <f t="shared" si="2"/>
        <v>26.181827500000001</v>
      </c>
      <c r="I36" s="10">
        <f t="shared" si="3"/>
        <v>166.21354523365869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0.92498649999999993</v>
      </c>
      <c r="D37" s="10">
        <v>0</v>
      </c>
      <c r="E37" s="10">
        <v>0.59329858999999996</v>
      </c>
      <c r="F37" s="10">
        <f t="shared" si="0"/>
        <v>0.59329858999999996</v>
      </c>
      <c r="G37" s="10" t="str">
        <f t="shared" si="1"/>
        <v/>
      </c>
      <c r="H37" s="10">
        <f t="shared" si="2"/>
        <v>-0.33168790999999997</v>
      </c>
      <c r="I37" s="10">
        <f t="shared" si="3"/>
        <v>-35.858675775268075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8.4999999999999991E-7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-8.4999999999999991E-7</v>
      </c>
      <c r="I39" s="10">
        <f t="shared" si="3"/>
        <v>-100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SUM(C42:C43,C45:C47)</f>
        <v>178.75486266000001</v>
      </c>
      <c r="D41" s="5">
        <v>365.71651113000001</v>
      </c>
      <c r="E41" s="5">
        <f>SUM(E42:E43,E45:E47)</f>
        <v>225.98888733000001</v>
      </c>
      <c r="F41" s="5">
        <f t="shared" si="0"/>
        <v>-139.7276238</v>
      </c>
      <c r="G41" s="5">
        <f t="shared" si="1"/>
        <v>-38.206539641392204</v>
      </c>
      <c r="H41" s="5">
        <f t="shared" si="2"/>
        <v>47.234024669999997</v>
      </c>
      <c r="I41" s="5">
        <f t="shared" si="3"/>
        <v>26.423910358087031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60</v>
      </c>
      <c r="C42" s="8">
        <v>39.243459260000002</v>
      </c>
      <c r="D42" s="8"/>
      <c r="E42" s="8">
        <v>47.721439059999994</v>
      </c>
      <c r="F42" s="8">
        <v>46.18739411</v>
      </c>
      <c r="G42" s="8" t="str">
        <f t="shared" ref="G42" si="9">IF(ISNUMBER(+F42/D42*100), +F42/D42*100, "")</f>
        <v/>
      </c>
      <c r="H42" s="8">
        <f t="shared" ref="H42" si="10">+E42-C42</f>
        <v>8.4779797999999928</v>
      </c>
      <c r="I42" s="8">
        <f t="shared" ref="I42" si="11">IF(ISNUMBER(+H42/C42*100), +H42/C42*100, "")</f>
        <v>21.603548616422337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61</v>
      </c>
      <c r="C43" s="8">
        <v>12.96674602</v>
      </c>
      <c r="D43" s="8"/>
      <c r="E43" s="8">
        <v>10.850501120000001</v>
      </c>
      <c r="F43" s="8">
        <v>10.65387778</v>
      </c>
      <c r="G43" s="8" t="str">
        <f t="shared" si="1"/>
        <v/>
      </c>
      <c r="H43" s="8">
        <f t="shared" si="2"/>
        <v>-2.1162448999999999</v>
      </c>
      <c r="I43" s="8">
        <f t="shared" si="3"/>
        <v>-16.320554877344623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4.9132408200000004</v>
      </c>
      <c r="D44" s="10"/>
      <c r="E44" s="10">
        <v>4.7768435399999998</v>
      </c>
      <c r="F44" s="10">
        <v>4.6376688599999998</v>
      </c>
      <c r="G44" s="10" t="str">
        <f t="shared" ref="G44" si="12">IF(ISNUMBER(+F44/D44*100), +F44/D44*100, "")</f>
        <v/>
      </c>
      <c r="H44" s="10">
        <f t="shared" ref="H44" si="13">+E44-C44</f>
        <v>-0.13639728000000062</v>
      </c>
      <c r="I44" s="10">
        <f t="shared" ref="I44" si="14">IF(ISNUMBER(+H44/C44*100), +H44/C44*100, "")</f>
        <v>-2.7761163150150781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7" t="s">
        <v>65</v>
      </c>
      <c r="C45" s="8">
        <v>101.46821098000001</v>
      </c>
      <c r="D45" s="8"/>
      <c r="E45" s="8">
        <v>100.11932942999999</v>
      </c>
      <c r="F45" s="8">
        <v>95.325651820000004</v>
      </c>
      <c r="G45" s="8" t="str">
        <f t="shared" ref="G45" si="15">IF(ISNUMBER(+F45/D45*100), +F45/D45*100, "")</f>
        <v/>
      </c>
      <c r="H45" s="8">
        <f t="shared" ref="H45" si="16">+E45-C45</f>
        <v>-1.3488815500000157</v>
      </c>
      <c r="I45" s="8">
        <f t="shared" ref="I45" si="17">IF(ISNUMBER(+H45/C45*100), +H45/C45*100, "")</f>
        <v>-1.3293636863922715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62</v>
      </c>
      <c r="C46" s="8">
        <v>11.29299091</v>
      </c>
      <c r="D46" s="8"/>
      <c r="E46" s="8">
        <v>29.898806390000001</v>
      </c>
      <c r="F46" s="8">
        <v>29.898806390000001</v>
      </c>
      <c r="G46" s="8" t="str">
        <f t="shared" si="1"/>
        <v/>
      </c>
      <c r="H46" s="8">
        <f t="shared" si="2"/>
        <v>18.60581548</v>
      </c>
      <c r="I46" s="8">
        <f t="shared" si="3"/>
        <v>164.75542775408115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66</v>
      </c>
      <c r="C47" s="8">
        <v>13.78345549</v>
      </c>
      <c r="D47" s="8"/>
      <c r="E47" s="8">
        <v>37.398811329999994</v>
      </c>
      <c r="F47" s="8">
        <v>37.398811329999994</v>
      </c>
      <c r="G47" s="8" t="str">
        <f t="shared" si="1"/>
        <v/>
      </c>
      <c r="H47" s="8">
        <f t="shared" si="2"/>
        <v>23.615355839999992</v>
      </c>
      <c r="I47" s="8">
        <f t="shared" si="3"/>
        <v>171.33117204994866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6" hidden="1" customHeight="1" x14ac:dyDescent="0.25">
      <c r="A48" s="1"/>
      <c r="B48" s="18"/>
      <c r="C48" s="19"/>
      <c r="D48" s="19"/>
      <c r="E48" s="19"/>
      <c r="F48" s="19"/>
      <c r="G48" s="19"/>
      <c r="H48" s="19"/>
      <c r="I48" s="20"/>
      <c r="J48" s="1"/>
      <c r="K48" s="6"/>
      <c r="L48" s="6"/>
      <c r="M48" s="6"/>
      <c r="N48" s="6"/>
    </row>
    <row r="49" spans="1:14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"/>
      <c r="M49" s="6"/>
      <c r="N49" s="6"/>
    </row>
    <row r="50" spans="1:14" ht="21" customHeight="1" x14ac:dyDescent="0.2">
      <c r="A50" s="1"/>
      <c r="B50" s="12" t="s">
        <v>36</v>
      </c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ht="25.5" customHeight="1" x14ac:dyDescent="0.2">
      <c r="A52" s="1"/>
      <c r="B52" s="36"/>
      <c r="C52" s="36"/>
      <c r="D52" s="36"/>
      <c r="E52" s="36"/>
      <c r="F52" s="36"/>
      <c r="G52" s="36"/>
      <c r="H52" s="36"/>
      <c r="I52" s="36"/>
      <c r="J52" s="1"/>
      <c r="K52" s="1"/>
    </row>
    <row r="53" spans="1:14" ht="34.5" hidden="1" customHeight="1" x14ac:dyDescent="0.2">
      <c r="A53" s="13"/>
      <c r="B53" s="35"/>
      <c r="C53" s="35"/>
      <c r="D53" s="35"/>
      <c r="E53" s="35"/>
      <c r="F53" s="35"/>
      <c r="G53" s="35"/>
      <c r="H53" s="35"/>
      <c r="I53" s="35"/>
      <c r="J53" s="1"/>
      <c r="K53" s="1"/>
    </row>
    <row r="54" spans="1:14" ht="25.5" hidden="1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2023-10-03T15:22:31Z</dcterms:modified>
</cp:coreProperties>
</file>